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1" activeTab="4"/>
  </bookViews>
  <sheets>
    <sheet name="采购入库单(资料表）" sheetId="1" r:id="rId1"/>
    <sheet name="材料采购入库明细 汇总表（作业）" sheetId="2" r:id="rId2"/>
    <sheet name="材料采购入库明细 汇总表（答案）" sheetId="6" r:id="rId3"/>
    <sheet name="材料收发存明细表（作业）" sheetId="5" r:id="rId4"/>
    <sheet name="材料收发存明细分类汇总表（答案）" sheetId="4" r:id="rId5"/>
  </sheets>
  <definedNames>
    <definedName name="_xlnm._FilterDatabase" localSheetId="1" hidden="1">'材料采购入库明细 汇总表（作业）'!$B$2:$S$31</definedName>
    <definedName name="_xlnm._FilterDatabase" localSheetId="2" hidden="1">'材料采购入库明细 汇总表（答案）'!$B$2:$S$31</definedName>
    <definedName name="_xlnm._FilterDatabase" localSheetId="4" hidden="1">'材料收发存明细分类汇总表（答案）'!$B$5:$T$5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K49" authorId="0">
      <text>
        <r>
          <rPr>
            <b/>
            <sz val="9"/>
            <rFont val="宋体"/>
            <charset val="134"/>
          </rPr>
          <t xml:space="preserve">运费分配标准：根据各原材料总额占所有原材料总额的比例进行分摊。例：129600/304020*1000=426.29
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P9" authorId="0">
      <text>
        <r>
          <rPr>
            <b/>
            <sz val="16"/>
            <rFont val="宋体"/>
            <charset val="134"/>
          </rPr>
          <t xml:space="preserve">运费分配标准：根据各原材料总额占所有原材料总额的比例进行分摊。例：129600/304020*1000=426.29
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P28" authorId="0">
      <text>
        <r>
          <rPr>
            <b/>
            <sz val="16"/>
            <rFont val="宋体"/>
            <charset val="134"/>
          </rPr>
          <t xml:space="preserve">运费分配标准：根据各原材料总额占所有原材料总额的比例进行分摊。例：129600/304020*1000=426.29
</t>
        </r>
      </text>
    </comment>
  </commentList>
</comments>
</file>

<file path=xl/comments4.xml><?xml version="1.0" encoding="utf-8"?>
<comments xmlns="http://schemas.openxmlformats.org/spreadsheetml/2006/main">
  <authors>
    <author>作者</author>
  </authors>
  <commentList>
    <comment ref="N11" authorId="0">
      <text>
        <r>
          <rPr>
            <b/>
            <sz val="9"/>
            <rFont val="宋体"/>
            <charset val="134"/>
          </rPr>
          <t xml:space="preserve">含运费：344.39
</t>
        </r>
      </text>
    </comment>
    <comment ref="N12" authorId="0">
      <text>
        <r>
          <rPr>
            <b/>
            <sz val="9"/>
            <rFont val="宋体"/>
            <charset val="134"/>
          </rPr>
          <t>含运费：426.29</t>
        </r>
      </text>
    </comment>
    <comment ref="N16" authorId="0">
      <text>
        <r>
          <rPr>
            <b/>
            <sz val="9"/>
            <rFont val="宋体"/>
            <charset val="134"/>
          </rPr>
          <t>含运费：155.61</t>
        </r>
      </text>
    </comment>
    <comment ref="N21" authorId="0">
      <text>
        <r>
          <rPr>
            <b/>
            <sz val="9"/>
            <rFont val="宋体"/>
            <charset val="134"/>
          </rPr>
          <t xml:space="preserve">含运费：73.71
</t>
        </r>
      </text>
    </comment>
  </commentList>
</comments>
</file>

<file path=xl/comments5.xml><?xml version="1.0" encoding="utf-8"?>
<comments xmlns="http://schemas.openxmlformats.org/spreadsheetml/2006/main">
  <authors>
    <author>作者</author>
  </authors>
  <commentList>
    <comment ref="N10" authorId="0">
      <text>
        <r>
          <rPr>
            <b/>
            <sz val="9"/>
            <rFont val="宋体"/>
            <charset val="134"/>
          </rPr>
          <t>含运费：344.39</t>
        </r>
      </text>
    </comment>
    <comment ref="N11" authorId="0">
      <text>
        <r>
          <rPr>
            <b/>
            <sz val="9"/>
            <rFont val="宋体"/>
            <charset val="134"/>
          </rPr>
          <t>含运费：426.29</t>
        </r>
      </text>
    </comment>
    <comment ref="N20" authorId="0">
      <text>
        <r>
          <rPr>
            <b/>
            <sz val="9"/>
            <rFont val="宋体"/>
            <charset val="134"/>
          </rPr>
          <t xml:space="preserve">含运费：73.71
</t>
        </r>
      </text>
    </comment>
  </commentList>
</comments>
</file>

<file path=xl/sharedStrings.xml><?xml version="1.0" encoding="utf-8"?>
<sst xmlns="http://schemas.openxmlformats.org/spreadsheetml/2006/main" count="1329" uniqueCount="237">
  <si>
    <t>采购入库单</t>
  </si>
  <si>
    <t xml:space="preserve">供货单位：广东天安皮革制造有限公司                          </t>
  </si>
  <si>
    <t xml:space="preserve"> 入库日期：20XX-06-03</t>
  </si>
  <si>
    <t>入库单号：CLRK20XX0603001</t>
  </si>
  <si>
    <t xml:space="preserve">入库类别：原材料-主料                                        </t>
  </si>
  <si>
    <t xml:space="preserve"> 仓库： 皮料仓库   </t>
  </si>
  <si>
    <t>送货单号：05501</t>
  </si>
  <si>
    <t>序号</t>
  </si>
  <si>
    <t>物料编码</t>
  </si>
  <si>
    <t>材料名称</t>
  </si>
  <si>
    <t>规格</t>
  </si>
  <si>
    <t>计量单位</t>
  </si>
  <si>
    <t>数量</t>
  </si>
  <si>
    <t>单价</t>
  </si>
  <si>
    <t>金额</t>
  </si>
  <si>
    <t>运费</t>
  </si>
  <si>
    <t>合计金额</t>
  </si>
  <si>
    <t>紫荆花纹皮棕色</t>
  </si>
  <si>
    <t>主皮棕色</t>
  </si>
  <si>
    <t>平方英尺</t>
  </si>
  <si>
    <t>纹湿法二层牛皮黑色</t>
  </si>
  <si>
    <t>主皮黑色</t>
  </si>
  <si>
    <t>二层平纹皮棕色</t>
  </si>
  <si>
    <t>配皮棕色</t>
  </si>
  <si>
    <t>二层平纹皮黑色</t>
  </si>
  <si>
    <t>主（配）皮黑色</t>
  </si>
  <si>
    <t>合计</t>
  </si>
  <si>
    <t>订货日期：20XX-06-01</t>
  </si>
  <si>
    <t>订货单号：CGDD20XX0601001</t>
  </si>
  <si>
    <t>财务主管：周荣海                 仓库经理：李小小             质检员：白艳                   仓管员：谢丹</t>
  </si>
  <si>
    <t xml:space="preserve"> </t>
  </si>
  <si>
    <t>备注：金额均为不含税</t>
  </si>
  <si>
    <t xml:space="preserve">供货单位：广东兴业五金制品有限公司                            </t>
  </si>
  <si>
    <t>入库单号：CLRK20XX0603002</t>
  </si>
  <si>
    <t xml:space="preserve">入库类别：原材料-辅料                                        </t>
  </si>
  <si>
    <t xml:space="preserve"> 仓库： 五金仓库   </t>
  </si>
  <si>
    <t>送货单号：08475</t>
  </si>
  <si>
    <t>链布5#：黑色</t>
  </si>
  <si>
    <t>5#：黑色</t>
  </si>
  <si>
    <t>码</t>
  </si>
  <si>
    <t>链头5#：黑色</t>
  </si>
  <si>
    <t>个</t>
  </si>
  <si>
    <t>链布5#：棕色</t>
  </si>
  <si>
    <t>5#：棕色</t>
  </si>
  <si>
    <t>链头5#：棕色</t>
  </si>
  <si>
    <t>D字扣</t>
  </si>
  <si>
    <t>日字扣</t>
  </si>
  <si>
    <t>磨菇钉</t>
  </si>
  <si>
    <t>10*6黑色</t>
  </si>
  <si>
    <t>大手挽</t>
  </si>
  <si>
    <t>金属黑色</t>
  </si>
  <si>
    <t>订货单号：CGDD20XX0601002</t>
  </si>
  <si>
    <t>入库单号：CLRK20XX0603003</t>
  </si>
  <si>
    <t>皮带扣（男）</t>
  </si>
  <si>
    <t>男款</t>
  </si>
  <si>
    <t>皮带扣（女）</t>
  </si>
  <si>
    <t>女款</t>
  </si>
  <si>
    <t xml:space="preserve">供货单位：中山市得隆纺织品有限公司                            </t>
  </si>
  <si>
    <t>入库单号：CLRK20XX0603004</t>
  </si>
  <si>
    <t xml:space="preserve"> 仓库： 里布仓库   </t>
  </si>
  <si>
    <t>送货单号：133001</t>
  </si>
  <si>
    <t>平纹牛津布黑色</t>
  </si>
  <si>
    <t>里布黑色</t>
  </si>
  <si>
    <t>平纹牛津布棕色</t>
  </si>
  <si>
    <t>里布棕色</t>
  </si>
  <si>
    <t>订货单号：CGDD20XX0601003</t>
  </si>
  <si>
    <t>入库单号：CLRK20XX0603005</t>
  </si>
  <si>
    <t>1寸2分棉织带棕色</t>
  </si>
  <si>
    <t>1寸2分棕色</t>
  </si>
  <si>
    <t>1寸2分棉织带黑色</t>
  </si>
  <si>
    <t>1寸2分黑色</t>
  </si>
  <si>
    <t xml:space="preserve">供货单位：广州市新星办公用品有限公司                               </t>
  </si>
  <si>
    <t xml:space="preserve"> 入库日期：20XX-06-06</t>
  </si>
  <si>
    <t>入库单号：CLRK20XX0606001</t>
  </si>
  <si>
    <t xml:space="preserve">入库类别：低值易耗品                                     </t>
  </si>
  <si>
    <t xml:space="preserve"> 仓库：行政办公用品库 </t>
  </si>
  <si>
    <t>送货单号：278569</t>
  </si>
  <si>
    <t>YHP005</t>
  </si>
  <si>
    <t>费用报销单</t>
  </si>
  <si>
    <t>本</t>
  </si>
  <si>
    <t>YHP006</t>
  </si>
  <si>
    <t>原始凭证粘贴单</t>
  </si>
  <si>
    <t>YHP007</t>
  </si>
  <si>
    <t>入库单</t>
  </si>
  <si>
    <t>YHP008</t>
  </si>
  <si>
    <t>销售单</t>
  </si>
  <si>
    <t>YHP009</t>
  </si>
  <si>
    <t>付款申请单</t>
  </si>
  <si>
    <t>YHP010</t>
  </si>
  <si>
    <t>借支单</t>
  </si>
  <si>
    <t>YHP011</t>
  </si>
  <si>
    <t>签字笔</t>
  </si>
  <si>
    <t>盒</t>
  </si>
  <si>
    <t>YHP012</t>
  </si>
  <si>
    <t>笔记本</t>
  </si>
  <si>
    <t>YHP013</t>
  </si>
  <si>
    <t>卷筒纸</t>
  </si>
  <si>
    <t>提</t>
  </si>
  <si>
    <t>YHP014</t>
  </si>
  <si>
    <t>心相印纸巾</t>
  </si>
  <si>
    <t>YHP015</t>
  </si>
  <si>
    <t>A4打印纸</t>
  </si>
  <si>
    <t>箱</t>
  </si>
  <si>
    <t>YHP016</t>
  </si>
  <si>
    <t>A3打印纸</t>
  </si>
  <si>
    <t>YHP017</t>
  </si>
  <si>
    <t>碳粉盒</t>
  </si>
  <si>
    <t>YHP018</t>
  </si>
  <si>
    <t>白板笔</t>
  </si>
  <si>
    <t xml:space="preserve">供货单位：广东伟业包装材料有限公司                </t>
  </si>
  <si>
    <t>入库单号：CLRK20XX0606003</t>
  </si>
  <si>
    <t xml:space="preserve">入库类别：周转材料                               </t>
  </si>
  <si>
    <t xml:space="preserve"> 仓库：五金仓库</t>
  </si>
  <si>
    <t>送货单号：356120</t>
  </si>
  <si>
    <t>打包带</t>
  </si>
  <si>
    <t>C01</t>
  </si>
  <si>
    <t>卷</t>
  </si>
  <si>
    <t>封箱胶</t>
  </si>
  <si>
    <t>C02</t>
  </si>
  <si>
    <t>纸箱</t>
  </si>
  <si>
    <t>C03</t>
  </si>
  <si>
    <t>包装盒</t>
  </si>
  <si>
    <t>C04</t>
  </si>
  <si>
    <t>吊牌</t>
  </si>
  <si>
    <t>C06</t>
  </si>
  <si>
    <t>件</t>
  </si>
  <si>
    <t>防尘袋</t>
  </si>
  <si>
    <t>C07</t>
  </si>
  <si>
    <t>订货单号：CGDD20XX0601004</t>
  </si>
  <si>
    <t xml:space="preserve">供货单位：东莞市长安服装辅料制品厂           </t>
  </si>
  <si>
    <t xml:space="preserve"> 入库日期：20XX-06-12</t>
  </si>
  <si>
    <t>入库单号：CLRK20XX0606007</t>
  </si>
  <si>
    <t xml:space="preserve">入库类别：原材料-辅料                                 </t>
  </si>
  <si>
    <t>送货单号：04508</t>
  </si>
  <si>
    <t>内唛</t>
  </si>
  <si>
    <t>2*3CM</t>
  </si>
  <si>
    <t>订货日期：-</t>
  </si>
  <si>
    <t>订货单号：-</t>
  </si>
  <si>
    <t xml:space="preserve">供货单位：广州市羿佳贸易有限公司  </t>
  </si>
  <si>
    <t>入库单号：CLRK20XX0606004</t>
  </si>
  <si>
    <t xml:space="preserve">入库类别：低值易耗品                                 </t>
  </si>
  <si>
    <t xml:space="preserve"> 仓库：劳保用品仓库</t>
  </si>
  <si>
    <t>送货单号：030325</t>
  </si>
  <si>
    <t>YHP001</t>
  </si>
  <si>
    <t>工服</t>
  </si>
  <si>
    <t>中码</t>
  </si>
  <si>
    <t>套</t>
  </si>
  <si>
    <t>YHP002</t>
  </si>
  <si>
    <t>防护口罩</t>
  </si>
  <si>
    <t>大号</t>
  </si>
  <si>
    <t>YHP003</t>
  </si>
  <si>
    <t>手套</t>
  </si>
  <si>
    <t>橡胶</t>
  </si>
  <si>
    <t>双</t>
  </si>
  <si>
    <t xml:space="preserve">供货单位：东莞市长安服装辅料制品厂  </t>
  </si>
  <si>
    <t xml:space="preserve"> 入库日期：20XX-06-19</t>
  </si>
  <si>
    <t>入库单号：CLRK20XX0619001</t>
  </si>
  <si>
    <t xml:space="preserve"> 仓库：机物料仓库  </t>
  </si>
  <si>
    <t>送货单号：22901</t>
  </si>
  <si>
    <t>YHP004</t>
  </si>
  <si>
    <t>润滑油</t>
  </si>
  <si>
    <t>SL</t>
  </si>
  <si>
    <t>桶</t>
  </si>
  <si>
    <t>材料采购入库明细汇总表（20XX年06月）</t>
  </si>
  <si>
    <t>采购订单号</t>
  </si>
  <si>
    <t>订货日期</t>
  </si>
  <si>
    <t>供应商</t>
  </si>
  <si>
    <t>送货单号</t>
  </si>
  <si>
    <t>入库单号</t>
  </si>
  <si>
    <t>种类</t>
  </si>
  <si>
    <t>规格型号</t>
  </si>
  <si>
    <t>总额</t>
  </si>
  <si>
    <t>交货日期</t>
  </si>
  <si>
    <t>仓库</t>
  </si>
  <si>
    <t>CGDD20XX0601001</t>
  </si>
  <si>
    <t>20XX年06月01日</t>
  </si>
  <si>
    <t xml:space="preserve">广东天安皮革制造有限公司  </t>
  </si>
  <si>
    <t>05501</t>
  </si>
  <si>
    <t>CLRK20XX0603001</t>
  </si>
  <si>
    <t>原材料-主料</t>
  </si>
  <si>
    <t>20XX-06-03</t>
  </si>
  <si>
    <t>皮料仓库</t>
  </si>
  <si>
    <t>CGDD20XX0601002</t>
  </si>
  <si>
    <t xml:space="preserve">广东兴业五金制品有限公司 </t>
  </si>
  <si>
    <t>08475</t>
  </si>
  <si>
    <t>CLRK20XX0603003</t>
  </si>
  <si>
    <t>五金仓库</t>
  </si>
  <si>
    <t>CGDD20XX0601003</t>
  </si>
  <si>
    <t>中山市得隆纺织品有限公司</t>
  </si>
  <si>
    <t>133001</t>
  </si>
  <si>
    <t>CLRK20XX0603004</t>
  </si>
  <si>
    <t>原材料-主料 汇总</t>
  </si>
  <si>
    <t>CLRK20XX0603002</t>
  </si>
  <si>
    <t>原材料-辅料</t>
  </si>
  <si>
    <t>CLRK20XX0603005</t>
  </si>
  <si>
    <t>里布仓库</t>
  </si>
  <si>
    <t>CGDD20XX0601005</t>
  </si>
  <si>
    <t>东莞市长安服装辅料制品厂</t>
  </si>
  <si>
    <t>04508</t>
  </si>
  <si>
    <t>CLRK20XX0606007</t>
  </si>
  <si>
    <t>20XX-06-14</t>
  </si>
  <si>
    <t>原材料-辅料 汇总</t>
  </si>
  <si>
    <t>CGDD20XX0601004</t>
  </si>
  <si>
    <t>广东伟业包装材料有限公司</t>
  </si>
  <si>
    <t>356120</t>
  </si>
  <si>
    <t>CLRK20XX0606003</t>
  </si>
  <si>
    <t>周转材料</t>
  </si>
  <si>
    <t>周转材料 汇总</t>
  </si>
  <si>
    <t>总计</t>
  </si>
  <si>
    <t>注：
1、将“11.采购入库单”整理成，如上表表头的格式；
2、按“种类”做升序排序，然后做分类汇总，以“种类”做为分类字段；对“数量”、“总额”“运费”和“总计”求和汇总。</t>
  </si>
  <si>
    <t>材料收发存明细分类汇总表</t>
  </si>
  <si>
    <t>20XX年06月</t>
  </si>
  <si>
    <t>公司名称：广东恒企皮具制品有限公司</t>
  </si>
  <si>
    <t>单位：元</t>
  </si>
  <si>
    <t>分类</t>
  </si>
  <si>
    <t>产品编码</t>
  </si>
  <si>
    <t>名称</t>
  </si>
  <si>
    <t>单位</t>
  </si>
  <si>
    <t>期初余额</t>
  </si>
  <si>
    <t>本期入库</t>
  </si>
  <si>
    <t>本期出库</t>
  </si>
  <si>
    <t>期末余额</t>
  </si>
  <si>
    <t>广东天安皮革制造有限公司</t>
  </si>
  <si>
    <t>广东兴业五金制品有限公司</t>
  </si>
  <si>
    <t>链布3#：棕色</t>
  </si>
  <si>
    <t>3#：棕色</t>
  </si>
  <si>
    <t>链头3#：棕色</t>
  </si>
  <si>
    <t>链布3#：黑色</t>
  </si>
  <si>
    <t>3#：黑色</t>
  </si>
  <si>
    <t>链头3#：黑色</t>
  </si>
  <si>
    <t>周转材料-包装材料</t>
  </si>
  <si>
    <t>泡沫</t>
  </si>
  <si>
    <t>C05</t>
  </si>
  <si>
    <t>周转材料-包装材料 汇总</t>
  </si>
  <si>
    <t>财务主管：周荣海</t>
  </si>
  <si>
    <t>会计：卢慧慧</t>
  </si>
  <si>
    <r>
      <rPr>
        <sz val="16"/>
        <color theme="1"/>
        <rFont val="等线"/>
        <charset val="134"/>
        <scheme val="minor"/>
      </rPr>
      <t xml:space="preserve">注：
</t>
    </r>
    <r>
      <rPr>
        <sz val="16"/>
        <color theme="1"/>
        <rFont val="等线"/>
        <charset val="134"/>
        <scheme val="minor"/>
      </rPr>
      <t>1、“本期入库”是根据“材料入库汇总表”数据得出，可以运用VLOOKUP函数引入；
2、“本期出库”数量是根据本月“材料耗用汇总表”数据得出，有两种方法:a、运用SUMIF函数，b、运用“=”求和函数引入数据，（SUMIF公式相对较复杂，可以灵活选择计算方法)；
3、出库和期末结余单价为月末一次加权平均单价。</t>
    </r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</si>
</sst>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.00_ "/>
    <numFmt numFmtId="41" formatCode="_ * #,##0_ ;_ * \-#,##0_ ;_ * &quot;-&quot;_ ;_ @_ "/>
    <numFmt numFmtId="177" formatCode="#,##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7">
    <font>
      <sz val="11"/>
      <color theme="1"/>
      <name val="等线"/>
      <charset val="134"/>
      <scheme val="minor"/>
    </font>
    <font>
      <b/>
      <sz val="10"/>
      <color theme="1"/>
      <name val="Times New Roman"/>
      <charset val="134"/>
    </font>
    <font>
      <sz val="10"/>
      <color theme="1"/>
      <name val="等线"/>
      <charset val="134"/>
      <scheme val="minor"/>
    </font>
    <font>
      <sz val="10"/>
      <color theme="1"/>
      <name val="Times New Roman"/>
      <charset val="134"/>
    </font>
    <font>
      <sz val="10"/>
      <color rgb="FFFF0000"/>
      <name val="Times New Roman"/>
      <charset val="134"/>
    </font>
    <font>
      <sz val="10"/>
      <color rgb="FF3333FF"/>
      <name val="Times New Roman"/>
      <charset val="134"/>
    </font>
    <font>
      <b/>
      <sz val="14"/>
      <color theme="1"/>
      <name val="微软雅黑"/>
      <charset val="134"/>
    </font>
    <font>
      <b/>
      <sz val="11"/>
      <color theme="1"/>
      <name val="微软雅黑"/>
      <charset val="134"/>
    </font>
    <font>
      <b/>
      <sz val="10"/>
      <color theme="1"/>
      <name val="微软雅黑"/>
      <charset val="134"/>
    </font>
    <font>
      <sz val="11"/>
      <color theme="1"/>
      <name val="微软雅黑"/>
      <charset val="134"/>
    </font>
    <font>
      <sz val="10"/>
      <color theme="1"/>
      <name val="微软雅黑"/>
      <charset val="134"/>
    </font>
    <font>
      <sz val="16"/>
      <color theme="1"/>
      <name val="等线"/>
      <charset val="134"/>
      <scheme val="minor"/>
    </font>
    <font>
      <b/>
      <sz val="14"/>
      <color rgb="FFFF0000"/>
      <name val="微软雅黑"/>
      <charset val="134"/>
    </font>
    <font>
      <b/>
      <sz val="11"/>
      <color rgb="FFFF0000"/>
      <name val="微软雅黑"/>
      <charset val="134"/>
    </font>
    <font>
      <sz val="11"/>
      <color rgb="FFFF0000"/>
      <name val="微软雅黑"/>
      <charset val="134"/>
    </font>
    <font>
      <sz val="10"/>
      <color rgb="FFFF0000"/>
      <name val="微软雅黑"/>
      <charset val="134"/>
    </font>
    <font>
      <sz val="10"/>
      <color rgb="FF3333FF"/>
      <name val="微软雅黑"/>
      <charset val="134"/>
    </font>
    <font>
      <sz val="16"/>
      <color rgb="FFFF0000"/>
      <name val="等线"/>
      <charset val="134"/>
      <scheme val="minor"/>
    </font>
    <font>
      <b/>
      <sz val="11"/>
      <color rgb="FF3333FF"/>
      <name val="微软雅黑"/>
      <charset val="134"/>
    </font>
    <font>
      <sz val="16"/>
      <color theme="1"/>
      <name val="微软雅黑"/>
      <charset val="134"/>
    </font>
    <font>
      <sz val="12"/>
      <color theme="1"/>
      <name val="等线"/>
      <charset val="134"/>
      <scheme val="minor"/>
    </font>
    <font>
      <b/>
      <sz val="16"/>
      <color theme="1"/>
      <name val="微软雅黑"/>
      <charset val="134"/>
    </font>
    <font>
      <b/>
      <sz val="12"/>
      <color theme="1"/>
      <name val="微软雅黑"/>
      <charset val="134"/>
    </font>
    <font>
      <sz val="12"/>
      <color theme="1"/>
      <name val="微软雅黑"/>
      <charset val="134"/>
    </font>
    <font>
      <b/>
      <sz val="16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6"/>
      <name val="宋体"/>
      <charset val="134"/>
    </font>
    <font>
      <b/>
      <sz val="9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5">
    <xf numFmtId="0" fontId="0" fillId="0" borderId="0"/>
    <xf numFmtId="43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8" fillId="7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24" borderId="22" applyNumberFormat="0" applyFon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6" fillId="6" borderId="15" applyNumberFormat="0" applyAlignment="0" applyProtection="0">
      <alignment vertical="center"/>
    </xf>
    <xf numFmtId="0" fontId="37" fillId="6" borderId="16" applyNumberFormat="0" applyAlignment="0" applyProtection="0">
      <alignment vertical="center"/>
    </xf>
    <xf numFmtId="0" fontId="31" fillId="12" borderId="17" applyNumberFormat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5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172">
    <xf numFmtId="0" fontId="0" fillId="0" borderId="0" xfId="0"/>
    <xf numFmtId="0" fontId="0" fillId="0" borderId="0" xfId="53" applyFill="1" applyAlignment="1">
      <alignment vertical="center"/>
    </xf>
    <xf numFmtId="0" fontId="0" fillId="0" borderId="0" xfId="53" applyFont="1" applyFill="1" applyAlignment="1">
      <alignment vertical="center"/>
    </xf>
    <xf numFmtId="43" fontId="1" fillId="2" borderId="0" xfId="19" applyFont="1" applyFill="1">
      <alignment vertical="center"/>
    </xf>
    <xf numFmtId="0" fontId="2" fillId="0" borderId="0" xfId="53" applyFont="1" applyFill="1" applyAlignment="1">
      <alignment vertical="center"/>
    </xf>
    <xf numFmtId="0" fontId="3" fillId="0" borderId="0" xfId="53" applyFont="1" applyFill="1" applyAlignment="1">
      <alignment vertical="center"/>
    </xf>
    <xf numFmtId="0" fontId="3" fillId="0" borderId="0" xfId="53" applyFont="1" applyFill="1" applyAlignment="1">
      <alignment horizontal="center" vertical="center"/>
    </xf>
    <xf numFmtId="43" fontId="3" fillId="0" borderId="0" xfId="14" applyFont="1" applyFill="1" applyAlignment="1">
      <alignment vertical="center"/>
    </xf>
    <xf numFmtId="43" fontId="3" fillId="0" borderId="0" xfId="14" applyFont="1" applyFill="1" applyAlignment="1">
      <alignment horizontal="right" vertical="center"/>
    </xf>
    <xf numFmtId="43" fontId="4" fillId="0" borderId="0" xfId="14" applyFont="1" applyFill="1" applyAlignment="1">
      <alignment horizontal="right" vertical="center"/>
    </xf>
    <xf numFmtId="43" fontId="5" fillId="0" borderId="0" xfId="14" applyFont="1" applyFill="1" applyAlignment="1">
      <alignment horizontal="right" vertical="center"/>
    </xf>
    <xf numFmtId="0" fontId="6" fillId="3" borderId="0" xfId="53" applyFont="1" applyFill="1" applyAlignment="1">
      <alignment horizontal="center" vertical="center"/>
    </xf>
    <xf numFmtId="0" fontId="7" fillId="3" borderId="0" xfId="53" applyFont="1" applyFill="1" applyAlignment="1">
      <alignment horizontal="center" vertical="center"/>
    </xf>
    <xf numFmtId="0" fontId="7" fillId="3" borderId="1" xfId="53" applyFont="1" applyFill="1" applyBorder="1" applyAlignment="1">
      <alignment horizontal="left" vertical="center"/>
    </xf>
    <xf numFmtId="0" fontId="7" fillId="3" borderId="0" xfId="53" applyFont="1" applyFill="1" applyBorder="1" applyAlignment="1">
      <alignment horizontal="left" vertical="center"/>
    </xf>
    <xf numFmtId="0" fontId="7" fillId="3" borderId="2" xfId="53" applyFont="1" applyFill="1" applyBorder="1" applyAlignment="1">
      <alignment horizontal="center" vertical="center"/>
    </xf>
    <xf numFmtId="0" fontId="8" fillId="4" borderId="3" xfId="53" applyFont="1" applyFill="1" applyBorder="1" applyAlignment="1">
      <alignment horizontal="center" vertical="center"/>
    </xf>
    <xf numFmtId="0" fontId="7" fillId="3" borderId="3" xfId="53" applyFont="1" applyFill="1" applyBorder="1" applyAlignment="1">
      <alignment horizontal="center" vertical="center"/>
    </xf>
    <xf numFmtId="0" fontId="8" fillId="4" borderId="4" xfId="53" applyFont="1" applyFill="1" applyBorder="1" applyAlignment="1">
      <alignment horizontal="center" vertical="center"/>
    </xf>
    <xf numFmtId="0" fontId="7" fillId="3" borderId="4" xfId="53" applyFont="1" applyFill="1" applyBorder="1" applyAlignment="1">
      <alignment horizontal="center" vertical="center"/>
    </xf>
    <xf numFmtId="0" fontId="9" fillId="0" borderId="2" xfId="53" applyFont="1" applyFill="1" applyBorder="1" applyAlignment="1">
      <alignment horizontal="center" vertical="center"/>
    </xf>
    <xf numFmtId="0" fontId="9" fillId="0" borderId="2" xfId="53" applyFont="1" applyFill="1" applyBorder="1" applyAlignment="1">
      <alignment vertical="center"/>
    </xf>
    <xf numFmtId="43" fontId="9" fillId="0" borderId="2" xfId="1" applyFont="1" applyFill="1" applyBorder="1" applyAlignment="1">
      <alignment horizontal="left" vertical="center" wrapText="1"/>
    </xf>
    <xf numFmtId="0" fontId="9" fillId="0" borderId="2" xfId="47" applyFont="1" applyFill="1" applyBorder="1" applyAlignment="1">
      <alignment horizontal="center" vertical="center"/>
    </xf>
    <xf numFmtId="0" fontId="9" fillId="3" borderId="2" xfId="53" applyFont="1" applyFill="1" applyBorder="1" applyAlignment="1">
      <alignment horizontal="center" vertical="center"/>
    </xf>
    <xf numFmtId="0" fontId="7" fillId="3" borderId="2" xfId="53" applyFont="1" applyFill="1" applyBorder="1" applyAlignment="1">
      <alignment vertical="center"/>
    </xf>
    <xf numFmtId="43" fontId="9" fillId="3" borderId="2" xfId="1" applyFont="1" applyFill="1" applyBorder="1" applyAlignment="1">
      <alignment horizontal="left" vertical="center" wrapText="1"/>
    </xf>
    <xf numFmtId="0" fontId="9" fillId="3" borderId="2" xfId="47" applyFont="1" applyFill="1" applyBorder="1" applyAlignment="1">
      <alignment horizontal="center" vertical="center"/>
    </xf>
    <xf numFmtId="0" fontId="7" fillId="3" borderId="5" xfId="54" applyFont="1" applyFill="1" applyBorder="1" applyAlignment="1">
      <alignment horizontal="center" vertical="center"/>
    </xf>
    <xf numFmtId="0" fontId="10" fillId="0" borderId="0" xfId="53" applyFont="1" applyFill="1" applyAlignment="1">
      <alignment vertical="center"/>
    </xf>
    <xf numFmtId="0" fontId="10" fillId="0" borderId="0" xfId="53" applyFont="1" applyFill="1" applyAlignment="1">
      <alignment horizontal="center" vertical="center"/>
    </xf>
    <xf numFmtId="0" fontId="11" fillId="0" borderId="0" xfId="53" applyFont="1" applyFill="1" applyAlignment="1">
      <alignment horizontal="left" vertical="center" wrapText="1"/>
    </xf>
    <xf numFmtId="0" fontId="12" fillId="3" borderId="0" xfId="53" applyFont="1" applyFill="1" applyAlignment="1">
      <alignment horizontal="center" vertical="center"/>
    </xf>
    <xf numFmtId="0" fontId="13" fillId="3" borderId="0" xfId="53" applyFont="1" applyFill="1" applyAlignment="1">
      <alignment horizontal="center" vertical="center"/>
    </xf>
    <xf numFmtId="0" fontId="7" fillId="3" borderId="0" xfId="53" applyFont="1" applyFill="1" applyAlignment="1">
      <alignment horizontal="right" vertical="center"/>
    </xf>
    <xf numFmtId="0" fontId="13" fillId="3" borderId="0" xfId="53" applyFont="1" applyFill="1" applyAlignment="1">
      <alignment horizontal="right" vertical="center"/>
    </xf>
    <xf numFmtId="43" fontId="7" fillId="3" borderId="2" xfId="14" applyFont="1" applyFill="1" applyBorder="1" applyAlignment="1">
      <alignment horizontal="center" vertical="center"/>
    </xf>
    <xf numFmtId="43" fontId="13" fillId="3" borderId="2" xfId="14" applyFont="1" applyFill="1" applyBorder="1" applyAlignment="1">
      <alignment horizontal="center" vertical="center"/>
    </xf>
    <xf numFmtId="43" fontId="9" fillId="0" borderId="2" xfId="14" applyFont="1" applyFill="1" applyBorder="1" applyAlignment="1">
      <alignment vertical="center"/>
    </xf>
    <xf numFmtId="43" fontId="14" fillId="0" borderId="2" xfId="14" applyFont="1" applyFill="1" applyBorder="1" applyAlignment="1">
      <alignment horizontal="right" vertical="center"/>
    </xf>
    <xf numFmtId="43" fontId="9" fillId="0" borderId="2" xfId="14" applyFont="1" applyFill="1" applyBorder="1" applyAlignment="1">
      <alignment horizontal="right" vertical="center"/>
    </xf>
    <xf numFmtId="43" fontId="9" fillId="3" borderId="2" xfId="14" applyFont="1" applyFill="1" applyBorder="1" applyAlignment="1">
      <alignment vertical="center"/>
    </xf>
    <xf numFmtId="43" fontId="7" fillId="3" borderId="2" xfId="14" applyFont="1" applyFill="1" applyBorder="1" applyAlignment="1">
      <alignment horizontal="right" vertical="center"/>
    </xf>
    <xf numFmtId="43" fontId="13" fillId="3" borderId="2" xfId="14" applyFont="1" applyFill="1" applyBorder="1" applyAlignment="1">
      <alignment horizontal="right" vertical="center"/>
    </xf>
    <xf numFmtId="43" fontId="7" fillId="3" borderId="2" xfId="14" applyFont="1" applyFill="1" applyBorder="1" applyAlignment="1">
      <alignment vertical="center"/>
    </xf>
    <xf numFmtId="0" fontId="7" fillId="3" borderId="5" xfId="54" applyNumberFormat="1" applyFont="1" applyFill="1" applyBorder="1" applyAlignment="1">
      <alignment horizontal="center" vertical="center"/>
    </xf>
    <xf numFmtId="177" fontId="7" fillId="3" borderId="5" xfId="54" applyNumberFormat="1" applyFont="1" applyFill="1" applyBorder="1" applyAlignment="1">
      <alignment horizontal="right" vertical="center"/>
    </xf>
    <xf numFmtId="43" fontId="7" fillId="3" borderId="5" xfId="19" applyFont="1" applyFill="1" applyBorder="1" applyAlignment="1">
      <alignment horizontal="right" vertical="center"/>
    </xf>
    <xf numFmtId="43" fontId="13" fillId="3" borderId="5" xfId="19" applyFont="1" applyFill="1" applyBorder="1" applyAlignment="1">
      <alignment horizontal="right" vertical="center"/>
    </xf>
    <xf numFmtId="43" fontId="10" fillId="0" borderId="0" xfId="14" applyFont="1" applyFill="1" applyAlignment="1">
      <alignment vertical="center"/>
    </xf>
    <xf numFmtId="43" fontId="10" fillId="0" borderId="0" xfId="14" applyFont="1" applyFill="1" applyAlignment="1">
      <alignment horizontal="right" vertical="center"/>
    </xf>
    <xf numFmtId="43" fontId="15" fillId="0" borderId="0" xfId="14" applyFont="1" applyFill="1" applyAlignment="1">
      <alignment horizontal="right" vertical="center"/>
    </xf>
    <xf numFmtId="43" fontId="16" fillId="0" borderId="0" xfId="14" applyFont="1" applyFill="1" applyAlignment="1">
      <alignment horizontal="right" vertical="center"/>
    </xf>
    <xf numFmtId="0" fontId="17" fillId="0" borderId="0" xfId="53" applyFont="1" applyFill="1" applyAlignment="1">
      <alignment horizontal="left" vertical="center" wrapText="1"/>
    </xf>
    <xf numFmtId="0" fontId="18" fillId="3" borderId="0" xfId="53" applyFont="1" applyFill="1" applyAlignment="1">
      <alignment horizontal="right" vertical="center"/>
    </xf>
    <xf numFmtId="0" fontId="7" fillId="3" borderId="1" xfId="53" applyFont="1" applyFill="1" applyBorder="1" applyAlignment="1">
      <alignment horizontal="right" vertical="center"/>
    </xf>
    <xf numFmtId="43" fontId="2" fillId="0" borderId="0" xfId="53" applyNumberFormat="1" applyFont="1" applyFill="1" applyAlignment="1">
      <alignment vertical="center"/>
    </xf>
    <xf numFmtId="43" fontId="9" fillId="0" borderId="2" xfId="14" applyNumberFormat="1" applyFont="1" applyFill="1" applyBorder="1" applyAlignment="1">
      <alignment horizontal="right" vertical="center"/>
    </xf>
    <xf numFmtId="0" fontId="2" fillId="2" borderId="0" xfId="53" applyFont="1" applyFill="1" applyAlignment="1">
      <alignment vertical="center"/>
    </xf>
    <xf numFmtId="0" fontId="0" fillId="0" borderId="0" xfId="53" applyAlignment="1">
      <alignment vertical="center"/>
    </xf>
    <xf numFmtId="0" fontId="2" fillId="0" borderId="0" xfId="53" applyFont="1" applyAlignment="1">
      <alignment vertical="center"/>
    </xf>
    <xf numFmtId="0" fontId="3" fillId="0" borderId="0" xfId="53" applyFont="1" applyAlignment="1">
      <alignment vertical="center"/>
    </xf>
    <xf numFmtId="0" fontId="3" fillId="0" borderId="0" xfId="53" applyFont="1" applyAlignment="1">
      <alignment horizontal="center" vertical="center"/>
    </xf>
    <xf numFmtId="0" fontId="6" fillId="2" borderId="0" xfId="53" applyFont="1" applyFill="1" applyAlignment="1">
      <alignment horizontal="center" vertical="center"/>
    </xf>
    <xf numFmtId="0" fontId="7" fillId="2" borderId="0" xfId="53" applyFont="1" applyFill="1" applyAlignment="1">
      <alignment horizontal="center" vertical="center"/>
    </xf>
    <xf numFmtId="0" fontId="7" fillId="2" borderId="1" xfId="53" applyFont="1" applyFill="1" applyBorder="1" applyAlignment="1">
      <alignment horizontal="left" vertical="center"/>
    </xf>
    <xf numFmtId="0" fontId="7" fillId="2" borderId="0" xfId="53" applyFont="1" applyFill="1" applyAlignment="1">
      <alignment horizontal="left" vertical="center"/>
    </xf>
    <xf numFmtId="0" fontId="8" fillId="4" borderId="2" xfId="53" applyFont="1" applyFill="1" applyBorder="1" applyAlignment="1">
      <alignment horizontal="center" vertical="center"/>
    </xf>
    <xf numFmtId="0" fontId="10" fillId="0" borderId="2" xfId="53" applyFont="1" applyBorder="1" applyAlignment="1">
      <alignment horizontal="center" vertical="center"/>
    </xf>
    <xf numFmtId="0" fontId="10" fillId="0" borderId="2" xfId="53" applyFont="1" applyBorder="1" applyAlignment="1">
      <alignment vertical="center"/>
    </xf>
    <xf numFmtId="43" fontId="10" fillId="0" borderId="2" xfId="1" applyFont="1" applyFill="1" applyBorder="1" applyAlignment="1">
      <alignment horizontal="left" vertical="center" wrapText="1"/>
    </xf>
    <xf numFmtId="0" fontId="10" fillId="0" borderId="2" xfId="47" applyFont="1" applyBorder="1" applyAlignment="1">
      <alignment horizontal="center" vertical="center"/>
    </xf>
    <xf numFmtId="0" fontId="10" fillId="4" borderId="2" xfId="53" applyFont="1" applyFill="1" applyBorder="1" applyAlignment="1">
      <alignment horizontal="center" vertical="center"/>
    </xf>
    <xf numFmtId="0" fontId="8" fillId="4" borderId="2" xfId="53" applyFont="1" applyFill="1" applyBorder="1" applyAlignment="1">
      <alignment vertical="center"/>
    </xf>
    <xf numFmtId="43" fontId="10" fillId="4" borderId="2" xfId="1" applyFont="1" applyFill="1" applyBorder="1" applyAlignment="1">
      <alignment horizontal="left" vertical="center" wrapText="1"/>
    </xf>
    <xf numFmtId="0" fontId="10" fillId="4" borderId="2" xfId="47" applyFont="1" applyFill="1" applyBorder="1" applyAlignment="1">
      <alignment horizontal="center" vertical="center"/>
    </xf>
    <xf numFmtId="0" fontId="19" fillId="4" borderId="2" xfId="53" applyFont="1" applyFill="1" applyBorder="1" applyAlignment="1">
      <alignment horizontal="center" vertical="center"/>
    </xf>
    <xf numFmtId="0" fontId="8" fillId="2" borderId="5" xfId="54" applyFont="1" applyFill="1" applyBorder="1" applyAlignment="1">
      <alignment horizontal="center" vertical="center"/>
    </xf>
    <xf numFmtId="0" fontId="10" fillId="0" borderId="0" xfId="53" applyFont="1" applyAlignment="1">
      <alignment vertical="center"/>
    </xf>
    <xf numFmtId="0" fontId="10" fillId="0" borderId="0" xfId="53" applyFont="1" applyAlignment="1">
      <alignment horizontal="center" vertical="center"/>
    </xf>
    <xf numFmtId="0" fontId="11" fillId="0" borderId="0" xfId="53" applyFont="1" applyAlignment="1">
      <alignment horizontal="left" vertical="center" wrapText="1"/>
    </xf>
    <xf numFmtId="0" fontId="7" fillId="2" borderId="0" xfId="53" applyFont="1" applyFill="1" applyAlignment="1">
      <alignment horizontal="right" vertical="center"/>
    </xf>
    <xf numFmtId="43" fontId="8" fillId="4" borderId="2" xfId="14" applyFont="1" applyFill="1" applyBorder="1" applyAlignment="1">
      <alignment horizontal="center" vertical="center"/>
    </xf>
    <xf numFmtId="43" fontId="10" fillId="0" borderId="2" xfId="14" applyFont="1" applyFill="1" applyBorder="1" applyAlignment="1">
      <alignment vertical="center"/>
    </xf>
    <xf numFmtId="43" fontId="10" fillId="0" borderId="2" xfId="14" applyFont="1" applyFill="1" applyBorder="1" applyAlignment="1">
      <alignment horizontal="right" vertical="center"/>
    </xf>
    <xf numFmtId="43" fontId="10" fillId="5" borderId="2" xfId="14" applyFont="1" applyFill="1" applyBorder="1" applyAlignment="1">
      <alignment horizontal="right" vertical="center"/>
    </xf>
    <xf numFmtId="43" fontId="10" fillId="4" borderId="2" xfId="14" applyFont="1" applyFill="1" applyBorder="1" applyAlignment="1">
      <alignment vertical="center"/>
    </xf>
    <xf numFmtId="43" fontId="8" fillId="4" borderId="2" xfId="14" applyFont="1" applyFill="1" applyBorder="1" applyAlignment="1">
      <alignment horizontal="right" vertical="center"/>
    </xf>
    <xf numFmtId="43" fontId="8" fillId="4" borderId="2" xfId="14" applyFont="1" applyFill="1" applyBorder="1" applyAlignment="1">
      <alignment vertical="center"/>
    </xf>
    <xf numFmtId="177" fontId="8" fillId="2" borderId="5" xfId="54" applyNumberFormat="1" applyFont="1" applyFill="1" applyBorder="1" applyAlignment="1">
      <alignment horizontal="right" vertical="center"/>
    </xf>
    <xf numFmtId="43" fontId="8" fillId="2" borderId="5" xfId="19" applyFont="1" applyFill="1" applyBorder="1" applyAlignment="1">
      <alignment horizontal="right" vertical="center"/>
    </xf>
    <xf numFmtId="0" fontId="18" fillId="2" borderId="0" xfId="53" applyFont="1" applyFill="1" applyAlignment="1">
      <alignment horizontal="right" vertical="center"/>
    </xf>
    <xf numFmtId="0" fontId="7" fillId="2" borderId="1" xfId="53" applyFont="1" applyFill="1" applyBorder="1" applyAlignment="1">
      <alignment horizontal="right" vertical="center"/>
    </xf>
    <xf numFmtId="43" fontId="2" fillId="0" borderId="0" xfId="53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vertical="center"/>
    </xf>
    <xf numFmtId="0" fontId="24" fillId="0" borderId="0" xfId="47" applyFont="1" applyFill="1" applyAlignment="1">
      <alignment horizontal="left" vertical="center" wrapText="1"/>
    </xf>
    <xf numFmtId="0" fontId="24" fillId="0" borderId="0" xfId="47" applyFont="1" applyFill="1" applyAlignment="1">
      <alignment horizontal="left" vertical="center"/>
    </xf>
    <xf numFmtId="176" fontId="22" fillId="4" borderId="2" xfId="0" applyNumberFormat="1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43" fontId="23" fillId="0" borderId="2" xfId="1" applyFont="1" applyFill="1" applyBorder="1" applyAlignment="1">
      <alignment horizontal="left" vertical="center" wrapText="1"/>
    </xf>
    <xf numFmtId="0" fontId="23" fillId="0" borderId="2" xfId="0" applyFont="1" applyBorder="1" applyAlignment="1">
      <alignment horizontal="right" vertical="center" wrapText="1"/>
    </xf>
    <xf numFmtId="176" fontId="23" fillId="0" borderId="2" xfId="0" applyNumberFormat="1" applyFont="1" applyBorder="1" applyAlignment="1">
      <alignment horizontal="right" vertical="center" wrapText="1"/>
    </xf>
    <xf numFmtId="176" fontId="23" fillId="5" borderId="2" xfId="0" applyNumberFormat="1" applyFont="1" applyFill="1" applyBorder="1" applyAlignment="1">
      <alignment horizontal="right" vertical="center" wrapText="1"/>
    </xf>
    <xf numFmtId="0" fontId="23" fillId="0" borderId="2" xfId="47" applyFont="1" applyFill="1" applyBorder="1" applyAlignment="1">
      <alignment horizontal="center" vertical="center"/>
    </xf>
    <xf numFmtId="176" fontId="22" fillId="4" borderId="2" xfId="0" applyNumberFormat="1" applyFont="1" applyFill="1" applyBorder="1" applyAlignment="1">
      <alignment horizontal="right" vertical="center"/>
    </xf>
    <xf numFmtId="0" fontId="22" fillId="4" borderId="2" xfId="0" applyFont="1" applyFill="1" applyBorder="1" applyAlignment="1">
      <alignment horizontal="right" vertical="center"/>
    </xf>
    <xf numFmtId="176" fontId="22" fillId="4" borderId="2" xfId="0" applyNumberFormat="1" applyFont="1" applyFill="1" applyBorder="1" applyAlignment="1">
      <alignment vertical="center"/>
    </xf>
    <xf numFmtId="176" fontId="23" fillId="0" borderId="2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22" fillId="2" borderId="1" xfId="0" applyFont="1" applyFill="1" applyBorder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/>
    </xf>
    <xf numFmtId="0" fontId="22" fillId="4" borderId="9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3" fillId="0" borderId="6" xfId="47" applyFont="1" applyFill="1" applyBorder="1" applyAlignment="1">
      <alignment horizontal="center" vertical="center"/>
    </xf>
    <xf numFmtId="0" fontId="23" fillId="0" borderId="7" xfId="47" applyFont="1" applyFill="1" applyBorder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22" fillId="2" borderId="1" xfId="0" applyFont="1" applyFill="1" applyBorder="1" applyAlignment="1">
      <alignment vertical="center"/>
    </xf>
    <xf numFmtId="176" fontId="23" fillId="0" borderId="2" xfId="0" applyNumberFormat="1" applyFont="1" applyFill="1" applyBorder="1" applyAlignment="1">
      <alignment horizontal="right" vertical="center"/>
    </xf>
    <xf numFmtId="176" fontId="23" fillId="0" borderId="2" xfId="0" applyNumberFormat="1" applyFont="1" applyBorder="1" applyAlignment="1">
      <alignment vertical="center"/>
    </xf>
    <xf numFmtId="0" fontId="23" fillId="4" borderId="2" xfId="0" applyFont="1" applyFill="1" applyBorder="1" applyAlignment="1">
      <alignment vertical="center"/>
    </xf>
    <xf numFmtId="0" fontId="22" fillId="4" borderId="12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6" fontId="23" fillId="0" borderId="2" xfId="0" applyNumberFormat="1" applyFont="1" applyFill="1" applyBorder="1" applyAlignment="1">
      <alignment horizontal="right" vertical="center" wrapText="1"/>
    </xf>
    <xf numFmtId="43" fontId="23" fillId="0" borderId="6" xfId="1" applyFont="1" applyFill="1" applyBorder="1" applyAlignment="1">
      <alignment horizontal="center" vertical="center" wrapText="1"/>
    </xf>
    <xf numFmtId="43" fontId="23" fillId="0" borderId="7" xfId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center" wrapText="1"/>
    </xf>
    <xf numFmtId="176" fontId="10" fillId="0" borderId="2" xfId="0" applyNumberFormat="1" applyFont="1" applyBorder="1" applyAlignment="1">
      <alignment horizontal="right" vertical="center" wrapText="1"/>
    </xf>
    <xf numFmtId="176" fontId="10" fillId="0" borderId="2" xfId="0" applyNumberFormat="1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6" xfId="47" applyFont="1" applyFill="1" applyBorder="1" applyAlignment="1">
      <alignment horizontal="center" vertical="center"/>
    </xf>
    <xf numFmtId="0" fontId="10" fillId="0" borderId="7" xfId="47" applyFont="1" applyFill="1" applyBorder="1" applyAlignment="1">
      <alignment horizontal="center" vertical="center"/>
    </xf>
    <xf numFmtId="0" fontId="10" fillId="0" borderId="2" xfId="0" applyFont="1" applyBorder="1" applyAlignment="1">
      <alignment horizontal="right" vertical="center" wrapText="1"/>
    </xf>
    <xf numFmtId="0" fontId="23" fillId="0" borderId="2" xfId="0" applyFont="1" applyBorder="1" applyAlignment="1" quotePrefix="1">
      <alignment horizontal="center" vertical="center"/>
    </xf>
  </cellXfs>
  <cellStyles count="55">
    <cellStyle name="常规" xfId="0" builtinId="0"/>
    <cellStyle name="千位分隔 2 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千位分隔 4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千位分隔 3 2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3" xfId="53"/>
    <cellStyle name="常规 4 2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15</xdr:col>
      <xdr:colOff>238125</xdr:colOff>
      <xdr:row>0</xdr:row>
      <xdr:rowOff>133350</xdr:rowOff>
    </xdr:from>
    <xdr:to>
      <xdr:col>16</xdr:col>
      <xdr:colOff>828675</xdr:colOff>
      <xdr:row>3</xdr:row>
      <xdr:rowOff>19050</xdr:rowOff>
    </xdr:to>
    <xdr:sp>
      <xdr:nvSpPr>
        <xdr:cNvPr id="2" name="线形标注 2 5"/>
        <xdr:cNvSpPr/>
      </xdr:nvSpPr>
      <xdr:spPr>
        <a:xfrm>
          <a:off x="12954000" y="133350"/>
          <a:ext cx="1553210" cy="600075"/>
        </a:xfrm>
        <a:prstGeom prst="borderCallout2">
          <a:avLst>
            <a:gd name="adj1" fmla="val 66576"/>
            <a:gd name="adj2" fmla="val 993"/>
            <a:gd name="adj3" fmla="val 66438"/>
            <a:gd name="adj4" fmla="val -16422"/>
            <a:gd name="adj5" fmla="val 177580"/>
            <a:gd name="adj6" fmla="val -2019"/>
          </a:avLst>
        </a:prstGeom>
        <a:solidFill>
          <a:schemeClr val="accent6">
            <a:lumMod val="75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zh-CN" altLang="zh-CN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根据</a:t>
          </a:r>
          <a:r>
            <a:rPr lang="en-US" altLang="zh-CN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《</a:t>
          </a:r>
          <a:r>
            <a:rPr lang="zh-CN" altLang="en-US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领料单</a:t>
          </a:r>
          <a:r>
            <a:rPr lang="zh-CN" altLang="zh-CN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汇总</a:t>
          </a:r>
          <a:r>
            <a:rPr lang="en-US" altLang="zh-CN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》</a:t>
          </a:r>
          <a:r>
            <a:rPr lang="zh-CN" altLang="zh-CN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数据填列</a:t>
          </a:r>
          <a:endParaRPr lang="zh-CN" altLang="zh-CN" sz="1400">
            <a:effectLst/>
          </a:endParaRPr>
        </a:p>
        <a:p>
          <a:pPr algn="l"/>
          <a:endParaRPr lang="zh-CN" altLang="en-US" sz="1400"/>
        </a:p>
      </xdr:txBody>
    </xdr:sp>
    <xdr:clientData/>
  </xdr:twoCellAnchor>
  <xdr:twoCellAnchor>
    <xdr:from>
      <xdr:col>18</xdr:col>
      <xdr:colOff>371475</xdr:colOff>
      <xdr:row>1</xdr:row>
      <xdr:rowOff>133349</xdr:rowOff>
    </xdr:from>
    <xdr:to>
      <xdr:col>19</xdr:col>
      <xdr:colOff>676275</xdr:colOff>
      <xdr:row>2</xdr:row>
      <xdr:rowOff>171448</xdr:rowOff>
    </xdr:to>
    <xdr:sp>
      <xdr:nvSpPr>
        <xdr:cNvPr id="3" name="线形标注 2 7"/>
        <xdr:cNvSpPr/>
      </xdr:nvSpPr>
      <xdr:spPr>
        <a:xfrm>
          <a:off x="15831820" y="389890"/>
          <a:ext cx="1466850" cy="304800"/>
        </a:xfrm>
        <a:prstGeom prst="borderCallout2">
          <a:avLst>
            <a:gd name="adj1" fmla="val 66576"/>
            <a:gd name="adj2" fmla="val 993"/>
            <a:gd name="adj3" fmla="val 66330"/>
            <a:gd name="adj4" fmla="val -29251"/>
            <a:gd name="adj5" fmla="val 256386"/>
            <a:gd name="adj6" fmla="val -57050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zh-CN" altLang="en-US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月末一次平均法</a:t>
          </a:r>
          <a:endParaRPr lang="zh-CN" altLang="en-US" sz="1400"/>
        </a:p>
      </xdr:txBody>
    </xdr:sp>
    <xdr:clientData/>
  </xdr:twoCellAnchor>
  <xdr:twoCellAnchor>
    <xdr:from>
      <xdr:col>12</xdr:col>
      <xdr:colOff>180972</xdr:colOff>
      <xdr:row>1</xdr:row>
      <xdr:rowOff>0</xdr:rowOff>
    </xdr:from>
    <xdr:to>
      <xdr:col>13</xdr:col>
      <xdr:colOff>933449</xdr:colOff>
      <xdr:row>3</xdr:row>
      <xdr:rowOff>171450</xdr:rowOff>
    </xdr:to>
    <xdr:sp>
      <xdr:nvSpPr>
        <xdr:cNvPr id="4" name="线形标注 2 8"/>
        <xdr:cNvSpPr/>
      </xdr:nvSpPr>
      <xdr:spPr>
        <a:xfrm flipH="1">
          <a:off x="10151745" y="257175"/>
          <a:ext cx="1715135" cy="628650"/>
        </a:xfrm>
        <a:prstGeom prst="borderCallout2">
          <a:avLst>
            <a:gd name="adj1" fmla="val 63798"/>
            <a:gd name="adj2" fmla="val 99141"/>
            <a:gd name="adj3" fmla="val 63858"/>
            <a:gd name="adj4" fmla="val 118794"/>
            <a:gd name="adj5" fmla="val 135205"/>
            <a:gd name="adj6" fmla="val 97655"/>
          </a:avLst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zh-CN" altLang="zh-CN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根据</a:t>
          </a:r>
          <a:r>
            <a:rPr lang="en-US" altLang="zh-CN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《</a:t>
          </a:r>
          <a:r>
            <a:rPr lang="zh-CN" altLang="zh-CN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材料</a:t>
          </a:r>
          <a:r>
            <a:rPr lang="zh-CN" altLang="en-US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采购</a:t>
          </a:r>
          <a:r>
            <a:rPr lang="zh-CN" altLang="zh-CN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入库汇总</a:t>
          </a:r>
          <a:r>
            <a:rPr lang="en-US" altLang="zh-CN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》</a:t>
          </a:r>
          <a:r>
            <a:rPr lang="zh-CN" altLang="zh-CN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数据填列</a:t>
          </a:r>
          <a:endParaRPr lang="zh-CN" altLang="zh-CN" sz="1400">
            <a:effectLst/>
          </a:endParaRPr>
        </a:p>
        <a:p>
          <a:pPr algn="l"/>
          <a:endParaRPr lang="zh-CN" altLang="en-US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B1:W141"/>
  <sheetViews>
    <sheetView showGridLines="0" topLeftCell="A131" workbookViewId="0">
      <selection activeCell="E22" sqref="E22:F22"/>
    </sheetView>
  </sheetViews>
  <sheetFormatPr defaultColWidth="9" defaultRowHeight="18.75" customHeight="1"/>
  <cols>
    <col min="1" max="1" width="9" style="97"/>
    <col min="2" max="2" width="6.13333333333333" style="97" customWidth="1"/>
    <col min="3" max="3" width="13.6333333333333" style="95" customWidth="1"/>
    <col min="4" max="4" width="21" style="118" customWidth="1"/>
    <col min="5" max="5" width="12.75" style="95" customWidth="1"/>
    <col min="6" max="6" width="4.63333333333333" style="95" customWidth="1"/>
    <col min="7" max="7" width="10" style="95" customWidth="1"/>
    <col min="8" max="8" width="9.88333333333333" style="95" customWidth="1"/>
    <col min="9" max="9" width="8.13333333333333" style="95" customWidth="1"/>
    <col min="10" max="10" width="15" style="119" customWidth="1"/>
    <col min="11" max="11" width="14.8833333333333" style="97" customWidth="1"/>
    <col min="12" max="12" width="15.6333333333333" style="97" customWidth="1"/>
    <col min="13" max="13" width="15.1333333333333" style="97" customWidth="1"/>
    <col min="14" max="22" width="2.88333333333333" style="97" customWidth="1"/>
    <col min="23" max="23" width="4" style="97" customWidth="1"/>
    <col min="24" max="16384" width="9" style="97"/>
  </cols>
  <sheetData>
    <row r="1" ht="27.95" customHeight="1" spans="2:13">
      <c r="B1" s="120" t="s">
        <v>0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97">
        <v>2</v>
      </c>
    </row>
    <row r="2" s="117" customFormat="1" ht="24.95" customHeight="1" spans="2:23">
      <c r="B2" s="121" t="s">
        <v>1</v>
      </c>
      <c r="C2" s="121"/>
      <c r="D2" s="121"/>
      <c r="E2" s="122"/>
      <c r="F2" s="121" t="s">
        <v>2</v>
      </c>
      <c r="G2" s="121"/>
      <c r="H2" s="121"/>
      <c r="I2" s="147"/>
      <c r="J2" s="122"/>
      <c r="K2" s="121" t="s">
        <v>3</v>
      </c>
      <c r="L2" s="121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="117" customFormat="1" ht="24.95" customHeight="1" spans="2:23">
      <c r="B3" s="123" t="s">
        <v>4</v>
      </c>
      <c r="C3" s="123"/>
      <c r="D3" s="123"/>
      <c r="E3" s="122"/>
      <c r="F3" s="123" t="s">
        <v>5</v>
      </c>
      <c r="G3" s="123"/>
      <c r="H3" s="123"/>
      <c r="I3" s="148"/>
      <c r="J3" s="122"/>
      <c r="K3" s="123" t="s">
        <v>6</v>
      </c>
      <c r="L3" s="123"/>
      <c r="N3" s="97"/>
      <c r="O3" s="97"/>
      <c r="P3" s="97"/>
      <c r="Q3" s="97"/>
      <c r="R3" s="97"/>
      <c r="S3" s="97"/>
      <c r="T3" s="97"/>
      <c r="U3" s="97"/>
      <c r="V3" s="97"/>
      <c r="W3" s="97"/>
    </row>
    <row r="4" ht="24.95" customHeight="1" spans="2:12">
      <c r="B4" s="101" t="s">
        <v>7</v>
      </c>
      <c r="C4" s="101" t="s">
        <v>8</v>
      </c>
      <c r="D4" s="101" t="s">
        <v>9</v>
      </c>
      <c r="E4" s="124" t="s">
        <v>10</v>
      </c>
      <c r="F4" s="125"/>
      <c r="G4" s="101" t="s">
        <v>11</v>
      </c>
      <c r="H4" s="101" t="s">
        <v>12</v>
      </c>
      <c r="I4" s="101" t="s">
        <v>13</v>
      </c>
      <c r="J4" s="106" t="s">
        <v>14</v>
      </c>
      <c r="K4" s="101" t="s">
        <v>15</v>
      </c>
      <c r="L4" s="101" t="s">
        <v>16</v>
      </c>
    </row>
    <row r="5" ht="24.95" customHeight="1" spans="2:12">
      <c r="B5" s="102">
        <v>1</v>
      </c>
      <c r="C5" s="107">
        <v>14030101</v>
      </c>
      <c r="D5" s="108" t="s">
        <v>17</v>
      </c>
      <c r="E5" s="126" t="s">
        <v>18</v>
      </c>
      <c r="F5" s="127"/>
      <c r="G5" s="107" t="s">
        <v>19</v>
      </c>
      <c r="H5" s="107">
        <v>185000</v>
      </c>
      <c r="I5" s="110">
        <v>17.2</v>
      </c>
      <c r="J5" s="149">
        <v>3182000</v>
      </c>
      <c r="K5" s="103"/>
      <c r="L5" s="150">
        <f>J5+K5</f>
        <v>3182000</v>
      </c>
    </row>
    <row r="6" ht="24.95" customHeight="1" spans="2:12">
      <c r="B6" s="102">
        <v>2</v>
      </c>
      <c r="C6" s="107">
        <v>14030102</v>
      </c>
      <c r="D6" s="108" t="s">
        <v>20</v>
      </c>
      <c r="E6" s="126" t="s">
        <v>21</v>
      </c>
      <c r="F6" s="127"/>
      <c r="G6" s="107" t="s">
        <v>19</v>
      </c>
      <c r="H6" s="107">
        <v>170000</v>
      </c>
      <c r="I6" s="110">
        <v>17.2</v>
      </c>
      <c r="J6" s="149">
        <v>2924000</v>
      </c>
      <c r="K6" s="103"/>
      <c r="L6" s="150">
        <f t="shared" ref="L6:L8" si="0">J6+K6</f>
        <v>2924000</v>
      </c>
    </row>
    <row r="7" ht="24.95" customHeight="1" spans="2:12">
      <c r="B7" s="102">
        <v>3</v>
      </c>
      <c r="C7" s="107">
        <v>14030103</v>
      </c>
      <c r="D7" s="108" t="s">
        <v>22</v>
      </c>
      <c r="E7" s="126" t="s">
        <v>23</v>
      </c>
      <c r="F7" s="127"/>
      <c r="G7" s="107" t="s">
        <v>19</v>
      </c>
      <c r="H7" s="107">
        <v>15000</v>
      </c>
      <c r="I7" s="110">
        <v>12.2</v>
      </c>
      <c r="J7" s="149">
        <v>183000</v>
      </c>
      <c r="K7" s="103"/>
      <c r="L7" s="150">
        <f t="shared" si="0"/>
        <v>183000</v>
      </c>
    </row>
    <row r="8" ht="24.95" customHeight="1" spans="2:12">
      <c r="B8" s="102">
        <v>4</v>
      </c>
      <c r="C8" s="107">
        <v>14030104</v>
      </c>
      <c r="D8" s="108" t="s">
        <v>24</v>
      </c>
      <c r="E8" s="126" t="s">
        <v>25</v>
      </c>
      <c r="F8" s="127"/>
      <c r="G8" s="107" t="s">
        <v>19</v>
      </c>
      <c r="H8" s="107">
        <v>18000</v>
      </c>
      <c r="I8" s="110">
        <v>10.5</v>
      </c>
      <c r="J8" s="149">
        <v>189000</v>
      </c>
      <c r="K8" s="103"/>
      <c r="L8" s="150">
        <f t="shared" si="0"/>
        <v>189000</v>
      </c>
    </row>
    <row r="9" ht="24.95" customHeight="1" spans="2:12">
      <c r="B9" s="124" t="s">
        <v>26</v>
      </c>
      <c r="C9" s="128"/>
      <c r="D9" s="128"/>
      <c r="E9" s="128"/>
      <c r="F9" s="128"/>
      <c r="G9" s="125"/>
      <c r="H9" s="101">
        <f>SUM(H5:H8)</f>
        <v>388000</v>
      </c>
      <c r="I9" s="101"/>
      <c r="J9" s="113">
        <f>SUM(J5:J8)</f>
        <v>6478000</v>
      </c>
      <c r="K9" s="151"/>
      <c r="L9" s="113">
        <f>SUM(L5:L8)</f>
        <v>6478000</v>
      </c>
    </row>
    <row r="10" ht="24.95" customHeight="1" spans="2:12">
      <c r="B10" s="129" t="s">
        <v>27</v>
      </c>
      <c r="C10" s="130"/>
      <c r="D10" s="130"/>
      <c r="E10" s="130"/>
      <c r="F10" s="130"/>
      <c r="G10" s="130"/>
      <c r="H10" s="130" t="s">
        <v>28</v>
      </c>
      <c r="I10" s="130"/>
      <c r="J10" s="130"/>
      <c r="K10" s="130"/>
      <c r="L10" s="152"/>
    </row>
    <row r="11" ht="24.95" customHeight="1" spans="2:13">
      <c r="B11" s="131" t="s">
        <v>29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53"/>
      <c r="M11" s="97" t="s">
        <v>30</v>
      </c>
    </row>
    <row r="12" ht="24.95" customHeight="1" spans="2:12">
      <c r="B12" s="133" t="s">
        <v>31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54"/>
    </row>
    <row r="13" customHeight="1" spans="2:12">
      <c r="B13" s="135"/>
      <c r="C13" s="136"/>
      <c r="D13" s="137"/>
      <c r="E13" s="136"/>
      <c r="F13" s="136"/>
      <c r="G13" s="136"/>
      <c r="H13" s="136"/>
      <c r="I13" s="136"/>
      <c r="J13" s="155"/>
      <c r="K13" s="135"/>
      <c r="L13" s="135"/>
    </row>
    <row r="14" customHeight="1" spans="2:12">
      <c r="B14" s="135"/>
      <c r="C14" s="136"/>
      <c r="D14" s="137"/>
      <c r="E14" s="136"/>
      <c r="F14" s="136"/>
      <c r="G14" s="136"/>
      <c r="H14" s="136"/>
      <c r="I14" s="136"/>
      <c r="J14" s="155"/>
      <c r="K14" s="135"/>
      <c r="L14" s="135"/>
    </row>
    <row r="15" ht="27.95" customHeight="1" spans="2:13">
      <c r="B15" s="120" t="s">
        <v>0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97">
        <v>3</v>
      </c>
    </row>
    <row r="16" s="117" customFormat="1" ht="24.95" customHeight="1" spans="2:23">
      <c r="B16" s="121" t="s">
        <v>32</v>
      </c>
      <c r="C16" s="121"/>
      <c r="D16" s="121"/>
      <c r="E16" s="122"/>
      <c r="F16" s="121" t="s">
        <v>2</v>
      </c>
      <c r="G16" s="121"/>
      <c r="H16" s="121"/>
      <c r="I16" s="147"/>
      <c r="J16" s="122"/>
      <c r="K16" s="121" t="s">
        <v>33</v>
      </c>
      <c r="L16" s="121"/>
      <c r="N16" s="97"/>
      <c r="O16" s="97"/>
      <c r="P16" s="97"/>
      <c r="Q16" s="97"/>
      <c r="R16" s="97"/>
      <c r="S16" s="97"/>
      <c r="T16" s="97"/>
      <c r="U16" s="97"/>
      <c r="V16" s="97"/>
      <c r="W16" s="97"/>
    </row>
    <row r="17" s="117" customFormat="1" ht="24.95" customHeight="1" spans="2:23">
      <c r="B17" s="123" t="s">
        <v>34</v>
      </c>
      <c r="C17" s="123"/>
      <c r="D17" s="123"/>
      <c r="E17" s="122"/>
      <c r="F17" s="123" t="s">
        <v>35</v>
      </c>
      <c r="G17" s="123"/>
      <c r="H17" s="123"/>
      <c r="I17" s="148"/>
      <c r="J17" s="122"/>
      <c r="K17" s="123" t="s">
        <v>36</v>
      </c>
      <c r="L17" s="123"/>
      <c r="N17" s="97"/>
      <c r="O17" s="97"/>
      <c r="P17" s="97"/>
      <c r="Q17" s="97"/>
      <c r="R17" s="97"/>
      <c r="S17" s="97"/>
      <c r="T17" s="97"/>
      <c r="U17" s="97"/>
      <c r="V17" s="97"/>
      <c r="W17" s="97"/>
    </row>
    <row r="18" ht="24.95" customHeight="1" spans="2:12">
      <c r="B18" s="101" t="s">
        <v>7</v>
      </c>
      <c r="C18" s="101" t="s">
        <v>8</v>
      </c>
      <c r="D18" s="101" t="s">
        <v>9</v>
      </c>
      <c r="E18" s="124" t="s">
        <v>10</v>
      </c>
      <c r="F18" s="125"/>
      <c r="G18" s="101" t="s">
        <v>11</v>
      </c>
      <c r="H18" s="101" t="s">
        <v>12</v>
      </c>
      <c r="I18" s="101" t="s">
        <v>13</v>
      </c>
      <c r="J18" s="106" t="s">
        <v>14</v>
      </c>
      <c r="K18" s="101" t="s">
        <v>15</v>
      </c>
      <c r="L18" s="101" t="s">
        <v>16</v>
      </c>
    </row>
    <row r="19" ht="24.95" customHeight="1" spans="2:12">
      <c r="B19" s="102">
        <v>1</v>
      </c>
      <c r="C19" s="138">
        <v>14030204</v>
      </c>
      <c r="D19" s="139" t="s">
        <v>37</v>
      </c>
      <c r="E19" s="140" t="s">
        <v>38</v>
      </c>
      <c r="F19" s="141"/>
      <c r="G19" s="138" t="s">
        <v>39</v>
      </c>
      <c r="H19" s="138">
        <v>13000</v>
      </c>
      <c r="I19" s="138">
        <v>4.5</v>
      </c>
      <c r="J19" s="149">
        <v>58500</v>
      </c>
      <c r="K19" s="103"/>
      <c r="L19" s="150">
        <f>J19+K19</f>
        <v>58500</v>
      </c>
    </row>
    <row r="20" ht="24.95" customHeight="1" spans="2:12">
      <c r="B20" s="102">
        <v>2</v>
      </c>
      <c r="C20" s="138">
        <v>14030206</v>
      </c>
      <c r="D20" s="139" t="s">
        <v>40</v>
      </c>
      <c r="E20" s="140" t="s">
        <v>38</v>
      </c>
      <c r="F20" s="141"/>
      <c r="G20" s="138" t="s">
        <v>41</v>
      </c>
      <c r="H20" s="138">
        <v>15000</v>
      </c>
      <c r="I20" s="138">
        <v>1.6</v>
      </c>
      <c r="J20" s="149">
        <v>24000</v>
      </c>
      <c r="K20" s="103"/>
      <c r="L20" s="150">
        <f t="shared" ref="L20:L26" si="1">J20+K20</f>
        <v>24000</v>
      </c>
    </row>
    <row r="21" ht="24.95" customHeight="1" spans="2:12">
      <c r="B21" s="102">
        <v>3</v>
      </c>
      <c r="C21" s="138">
        <v>14030208</v>
      </c>
      <c r="D21" s="139" t="s">
        <v>42</v>
      </c>
      <c r="E21" s="140" t="s">
        <v>43</v>
      </c>
      <c r="F21" s="141"/>
      <c r="G21" s="138" t="s">
        <v>39</v>
      </c>
      <c r="H21" s="138">
        <v>11000</v>
      </c>
      <c r="I21" s="138">
        <v>4.5</v>
      </c>
      <c r="J21" s="149">
        <v>49500</v>
      </c>
      <c r="K21" s="103"/>
      <c r="L21" s="150">
        <f t="shared" si="1"/>
        <v>49500</v>
      </c>
    </row>
    <row r="22" ht="24.95" customHeight="1" spans="2:12">
      <c r="B22" s="102">
        <v>4</v>
      </c>
      <c r="C22" s="138">
        <v>14030210</v>
      </c>
      <c r="D22" s="139" t="s">
        <v>44</v>
      </c>
      <c r="E22" s="140" t="s">
        <v>43</v>
      </c>
      <c r="F22" s="141"/>
      <c r="G22" s="138" t="s">
        <v>41</v>
      </c>
      <c r="H22" s="138">
        <v>15000</v>
      </c>
      <c r="I22" s="138">
        <v>1.6</v>
      </c>
      <c r="J22" s="149">
        <v>24000</v>
      </c>
      <c r="K22" s="103"/>
      <c r="L22" s="150">
        <f t="shared" si="1"/>
        <v>24000</v>
      </c>
    </row>
    <row r="23" ht="24.95" customHeight="1" spans="2:12">
      <c r="B23" s="102">
        <v>5</v>
      </c>
      <c r="C23" s="138">
        <v>14030212</v>
      </c>
      <c r="D23" s="139" t="s">
        <v>45</v>
      </c>
      <c r="E23" s="140" t="s">
        <v>45</v>
      </c>
      <c r="F23" s="141"/>
      <c r="G23" s="138" t="s">
        <v>41</v>
      </c>
      <c r="H23" s="138">
        <v>6500</v>
      </c>
      <c r="I23" s="138">
        <v>1.8</v>
      </c>
      <c r="J23" s="149">
        <v>11700</v>
      </c>
      <c r="K23" s="103"/>
      <c r="L23" s="150">
        <f t="shared" si="1"/>
        <v>11700</v>
      </c>
    </row>
    <row r="24" ht="24.95" customHeight="1" spans="2:12">
      <c r="B24" s="102">
        <v>6</v>
      </c>
      <c r="C24" s="138">
        <v>14030213</v>
      </c>
      <c r="D24" s="139" t="s">
        <v>46</v>
      </c>
      <c r="E24" s="140" t="s">
        <v>46</v>
      </c>
      <c r="F24" s="141"/>
      <c r="G24" s="138" t="s">
        <v>41</v>
      </c>
      <c r="H24" s="138">
        <v>6500</v>
      </c>
      <c r="I24" s="138">
        <v>1.8</v>
      </c>
      <c r="J24" s="149">
        <v>11700</v>
      </c>
      <c r="K24" s="103"/>
      <c r="L24" s="150">
        <f t="shared" si="1"/>
        <v>11700</v>
      </c>
    </row>
    <row r="25" ht="24.95" customHeight="1" spans="2:12">
      <c r="B25" s="102">
        <v>7</v>
      </c>
      <c r="C25" s="138">
        <v>14030214</v>
      </c>
      <c r="D25" s="139" t="s">
        <v>47</v>
      </c>
      <c r="E25" s="140" t="s">
        <v>48</v>
      </c>
      <c r="F25" s="141"/>
      <c r="G25" s="138" t="s">
        <v>41</v>
      </c>
      <c r="H25" s="138">
        <v>55000</v>
      </c>
      <c r="I25" s="138">
        <v>0.8</v>
      </c>
      <c r="J25" s="149">
        <v>44000</v>
      </c>
      <c r="K25" s="103"/>
      <c r="L25" s="150">
        <f t="shared" si="1"/>
        <v>44000</v>
      </c>
    </row>
    <row r="26" ht="24.95" customHeight="1" spans="2:12">
      <c r="B26" s="102">
        <v>8</v>
      </c>
      <c r="C26" s="138">
        <v>14030215</v>
      </c>
      <c r="D26" s="139" t="s">
        <v>49</v>
      </c>
      <c r="E26" s="140" t="s">
        <v>50</v>
      </c>
      <c r="F26" s="141"/>
      <c r="G26" s="138" t="s">
        <v>41</v>
      </c>
      <c r="H26" s="138">
        <v>5000</v>
      </c>
      <c r="I26" s="138">
        <v>6.7</v>
      </c>
      <c r="J26" s="149">
        <v>33500</v>
      </c>
      <c r="K26" s="103"/>
      <c r="L26" s="150">
        <f t="shared" si="1"/>
        <v>33500</v>
      </c>
    </row>
    <row r="27" ht="24.95" customHeight="1" spans="2:12">
      <c r="B27" s="101" t="s">
        <v>26</v>
      </c>
      <c r="C27" s="101"/>
      <c r="D27" s="101"/>
      <c r="E27" s="101"/>
      <c r="F27" s="101"/>
      <c r="G27" s="101"/>
      <c r="H27" s="101">
        <f>SUM(H19:H26)</f>
        <v>127000</v>
      </c>
      <c r="I27" s="101"/>
      <c r="J27" s="113">
        <f>SUM(J19:J26)</f>
        <v>256900</v>
      </c>
      <c r="K27" s="113"/>
      <c r="L27" s="113">
        <f>SUM(L19:L26)</f>
        <v>256900</v>
      </c>
    </row>
    <row r="28" ht="24.95" customHeight="1" spans="2:12">
      <c r="B28" s="129" t="s">
        <v>27</v>
      </c>
      <c r="C28" s="130"/>
      <c r="D28" s="130"/>
      <c r="E28" s="130"/>
      <c r="F28" s="130"/>
      <c r="G28" s="130"/>
      <c r="H28" s="130" t="s">
        <v>51</v>
      </c>
      <c r="I28" s="130"/>
      <c r="J28" s="130"/>
      <c r="K28" s="130"/>
      <c r="L28" s="152"/>
    </row>
    <row r="29" ht="24.95" customHeight="1" spans="2:13">
      <c r="B29" s="131" t="s">
        <v>29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53"/>
      <c r="M29" s="97" t="s">
        <v>30</v>
      </c>
    </row>
    <row r="30" ht="24.95" customHeight="1" spans="2:12">
      <c r="B30" s="133" t="s">
        <v>31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54"/>
    </row>
    <row r="31" customHeight="1" spans="2:12">
      <c r="B31" s="142"/>
      <c r="C31" s="143"/>
      <c r="D31" s="144"/>
      <c r="E31" s="143"/>
      <c r="F31" s="143"/>
      <c r="G31" s="143"/>
      <c r="H31" s="143"/>
      <c r="I31" s="143"/>
      <c r="J31" s="156"/>
      <c r="K31" s="142"/>
      <c r="L31" s="142"/>
    </row>
    <row r="32" customHeight="1" spans="2:12">
      <c r="B32" s="135"/>
      <c r="C32" s="136"/>
      <c r="D32" s="137"/>
      <c r="E32" s="136"/>
      <c r="F32" s="136"/>
      <c r="G32" s="136"/>
      <c r="H32" s="136"/>
      <c r="I32" s="136"/>
      <c r="J32" s="155"/>
      <c r="K32" s="135"/>
      <c r="L32" s="135"/>
    </row>
    <row r="33" ht="27.95" customHeight="1" spans="2:13">
      <c r="B33" s="120" t="s">
        <v>0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97">
        <v>3</v>
      </c>
    </row>
    <row r="34" s="117" customFormat="1" ht="24.95" customHeight="1" spans="2:23">
      <c r="B34" s="121" t="s">
        <v>32</v>
      </c>
      <c r="C34" s="121"/>
      <c r="D34" s="121"/>
      <c r="E34" s="122"/>
      <c r="F34" s="121" t="s">
        <v>2</v>
      </c>
      <c r="G34" s="121"/>
      <c r="H34" s="121"/>
      <c r="I34" s="147"/>
      <c r="J34" s="122"/>
      <c r="K34" s="121" t="s">
        <v>52</v>
      </c>
      <c r="L34" s="121"/>
      <c r="N34" s="97"/>
      <c r="O34" s="97"/>
      <c r="P34" s="97"/>
      <c r="Q34" s="97"/>
      <c r="R34" s="97"/>
      <c r="S34" s="97"/>
      <c r="T34" s="97"/>
      <c r="U34" s="97"/>
      <c r="V34" s="97"/>
      <c r="W34" s="97"/>
    </row>
    <row r="35" s="117" customFormat="1" ht="24.95" customHeight="1" spans="2:23">
      <c r="B35" s="123" t="s">
        <v>4</v>
      </c>
      <c r="C35" s="123"/>
      <c r="D35" s="123"/>
      <c r="E35" s="122"/>
      <c r="F35" s="123" t="s">
        <v>35</v>
      </c>
      <c r="G35" s="123"/>
      <c r="H35" s="123"/>
      <c r="I35" s="148"/>
      <c r="J35" s="122"/>
      <c r="K35" s="123" t="s">
        <v>36</v>
      </c>
      <c r="L35" s="123"/>
      <c r="N35" s="97"/>
      <c r="O35" s="97"/>
      <c r="P35" s="97"/>
      <c r="Q35" s="97"/>
      <c r="R35" s="97"/>
      <c r="S35" s="97"/>
      <c r="T35" s="97"/>
      <c r="U35" s="97"/>
      <c r="V35" s="97"/>
      <c r="W35" s="97"/>
    </row>
    <row r="36" ht="24.95" customHeight="1" spans="2:12">
      <c r="B36" s="101" t="s">
        <v>7</v>
      </c>
      <c r="C36" s="101" t="s">
        <v>8</v>
      </c>
      <c r="D36" s="101" t="s">
        <v>9</v>
      </c>
      <c r="E36" s="124" t="s">
        <v>10</v>
      </c>
      <c r="F36" s="125"/>
      <c r="G36" s="101" t="s">
        <v>11</v>
      </c>
      <c r="H36" s="101" t="s">
        <v>12</v>
      </c>
      <c r="I36" s="101" t="s">
        <v>13</v>
      </c>
      <c r="J36" s="106" t="s">
        <v>14</v>
      </c>
      <c r="K36" s="101" t="s">
        <v>15</v>
      </c>
      <c r="L36" s="101" t="s">
        <v>16</v>
      </c>
    </row>
    <row r="37" ht="24.95" customHeight="1" spans="2:12">
      <c r="B37" s="102">
        <v>1</v>
      </c>
      <c r="C37" s="138">
        <v>14030107</v>
      </c>
      <c r="D37" s="139" t="s">
        <v>53</v>
      </c>
      <c r="E37" s="145" t="s">
        <v>54</v>
      </c>
      <c r="F37" s="146"/>
      <c r="G37" s="138" t="s">
        <v>41</v>
      </c>
      <c r="H37" s="138">
        <v>6000</v>
      </c>
      <c r="I37" s="138">
        <v>16.5</v>
      </c>
      <c r="J37" s="149">
        <v>99000</v>
      </c>
      <c r="K37" s="103"/>
      <c r="L37" s="150">
        <f t="shared" ref="L37:L38" si="2">J37+K37</f>
        <v>99000</v>
      </c>
    </row>
    <row r="38" ht="24.95" customHeight="1" spans="2:12">
      <c r="B38" s="102">
        <v>2</v>
      </c>
      <c r="C38" s="138">
        <v>14030108</v>
      </c>
      <c r="D38" s="139" t="s">
        <v>55</v>
      </c>
      <c r="E38" s="145" t="s">
        <v>56</v>
      </c>
      <c r="F38" s="146"/>
      <c r="G38" s="138" t="s">
        <v>41</v>
      </c>
      <c r="H38" s="138">
        <v>6500</v>
      </c>
      <c r="I38" s="138">
        <v>5.4</v>
      </c>
      <c r="J38" s="149">
        <v>35100</v>
      </c>
      <c r="K38" s="103"/>
      <c r="L38" s="150">
        <f t="shared" si="2"/>
        <v>35100</v>
      </c>
    </row>
    <row r="39" ht="24.95" customHeight="1" spans="2:12">
      <c r="B39" s="101" t="s">
        <v>26</v>
      </c>
      <c r="C39" s="101"/>
      <c r="D39" s="101"/>
      <c r="E39" s="101"/>
      <c r="F39" s="101"/>
      <c r="G39" s="101"/>
      <c r="H39" s="101">
        <f>SUM(H37:H38)</f>
        <v>12500</v>
      </c>
      <c r="I39" s="101"/>
      <c r="J39" s="113">
        <f>SUM(J37:J38)</f>
        <v>134100</v>
      </c>
      <c r="K39" s="113"/>
      <c r="L39" s="113">
        <f>SUM(L37:L38)</f>
        <v>134100</v>
      </c>
    </row>
    <row r="40" ht="24.95" customHeight="1" spans="2:12">
      <c r="B40" s="129" t="s">
        <v>27</v>
      </c>
      <c r="C40" s="130"/>
      <c r="D40" s="130"/>
      <c r="E40" s="130"/>
      <c r="F40" s="130"/>
      <c r="G40" s="130"/>
      <c r="H40" s="130" t="s">
        <v>51</v>
      </c>
      <c r="I40" s="130"/>
      <c r="J40" s="130"/>
      <c r="K40" s="130"/>
      <c r="L40" s="152"/>
    </row>
    <row r="41" ht="24.95" customHeight="1" spans="2:13">
      <c r="B41" s="131" t="s">
        <v>29</v>
      </c>
      <c r="C41" s="132"/>
      <c r="D41" s="132"/>
      <c r="E41" s="132"/>
      <c r="F41" s="132"/>
      <c r="G41" s="132"/>
      <c r="H41" s="132"/>
      <c r="I41" s="132"/>
      <c r="J41" s="132"/>
      <c r="K41" s="132"/>
      <c r="L41" s="153"/>
      <c r="M41" s="97" t="s">
        <v>30</v>
      </c>
    </row>
    <row r="42" ht="24.95" customHeight="1" spans="2:12">
      <c r="B42" s="133" t="s">
        <v>31</v>
      </c>
      <c r="C42" s="134"/>
      <c r="D42" s="134"/>
      <c r="E42" s="134"/>
      <c r="F42" s="134"/>
      <c r="G42" s="134"/>
      <c r="H42" s="134"/>
      <c r="I42" s="134"/>
      <c r="J42" s="134"/>
      <c r="K42" s="134"/>
      <c r="L42" s="154"/>
    </row>
    <row r="43" customHeight="1" spans="2:12">
      <c r="B43" s="142"/>
      <c r="C43" s="143"/>
      <c r="D43" s="144"/>
      <c r="E43" s="143"/>
      <c r="F43" s="143"/>
      <c r="G43" s="143"/>
      <c r="H43" s="143"/>
      <c r="I43" s="143"/>
      <c r="J43" s="156"/>
      <c r="K43" s="142"/>
      <c r="L43" s="142"/>
    </row>
    <row r="44" customHeight="1" spans="2:12">
      <c r="B44" s="142"/>
      <c r="C44" s="143"/>
      <c r="D44" s="144"/>
      <c r="E44" s="143"/>
      <c r="F44" s="143"/>
      <c r="G44" s="143"/>
      <c r="H44" s="143"/>
      <c r="I44" s="143"/>
      <c r="J44" s="156"/>
      <c r="K44" s="142"/>
      <c r="L44" s="142"/>
    </row>
    <row r="45" ht="27.95" customHeight="1" spans="2:13">
      <c r="B45" s="120" t="s">
        <v>0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97">
        <v>4</v>
      </c>
    </row>
    <row r="46" s="117" customFormat="1" ht="24.95" customHeight="1" spans="2:23">
      <c r="B46" s="121" t="s">
        <v>57</v>
      </c>
      <c r="C46" s="121"/>
      <c r="D46" s="121"/>
      <c r="E46" s="122"/>
      <c r="F46" s="121" t="s">
        <v>2</v>
      </c>
      <c r="G46" s="121"/>
      <c r="H46" s="121"/>
      <c r="I46" s="147"/>
      <c r="J46" s="122"/>
      <c r="K46" s="121" t="s">
        <v>58</v>
      </c>
      <c r="L46" s="121"/>
      <c r="N46" s="97"/>
      <c r="O46" s="97"/>
      <c r="P46" s="97"/>
      <c r="Q46" s="97"/>
      <c r="R46" s="97"/>
      <c r="S46" s="97"/>
      <c r="T46" s="97"/>
      <c r="U46" s="97"/>
      <c r="V46" s="97"/>
      <c r="W46" s="97"/>
    </row>
    <row r="47" s="117" customFormat="1" ht="24.95" customHeight="1" spans="2:23">
      <c r="B47" s="123" t="s">
        <v>4</v>
      </c>
      <c r="C47" s="123"/>
      <c r="D47" s="123"/>
      <c r="E47" s="122"/>
      <c r="F47" s="123" t="s">
        <v>59</v>
      </c>
      <c r="G47" s="123"/>
      <c r="H47" s="123"/>
      <c r="I47" s="148"/>
      <c r="J47" s="122"/>
      <c r="K47" s="123" t="s">
        <v>60</v>
      </c>
      <c r="L47" s="123"/>
      <c r="N47" s="97"/>
      <c r="O47" s="97"/>
      <c r="P47" s="97"/>
      <c r="Q47" s="97"/>
      <c r="R47" s="97"/>
      <c r="S47" s="97"/>
      <c r="T47" s="97"/>
      <c r="U47" s="97"/>
      <c r="V47" s="97"/>
      <c r="W47" s="97"/>
    </row>
    <row r="48" ht="24.95" customHeight="1" spans="2:12">
      <c r="B48" s="101" t="s">
        <v>7</v>
      </c>
      <c r="C48" s="101" t="s">
        <v>8</v>
      </c>
      <c r="D48" s="101" t="s">
        <v>9</v>
      </c>
      <c r="E48" s="124" t="s">
        <v>10</v>
      </c>
      <c r="F48" s="125"/>
      <c r="G48" s="101" t="s">
        <v>11</v>
      </c>
      <c r="H48" s="101" t="s">
        <v>12</v>
      </c>
      <c r="I48" s="101" t="s">
        <v>13</v>
      </c>
      <c r="J48" s="106" t="s">
        <v>14</v>
      </c>
      <c r="K48" s="101" t="s">
        <v>15</v>
      </c>
      <c r="L48" s="101" t="s">
        <v>16</v>
      </c>
    </row>
    <row r="49" ht="24.95" customHeight="1" spans="2:12">
      <c r="B49" s="102">
        <v>1</v>
      </c>
      <c r="C49" s="107">
        <v>14030106</v>
      </c>
      <c r="D49" s="108" t="s">
        <v>61</v>
      </c>
      <c r="E49" s="126" t="s">
        <v>62</v>
      </c>
      <c r="F49" s="127"/>
      <c r="G49" s="107" t="s">
        <v>39</v>
      </c>
      <c r="H49" s="107">
        <v>20000</v>
      </c>
      <c r="I49" s="110">
        <v>6.48</v>
      </c>
      <c r="J49" s="110">
        <v>129600</v>
      </c>
      <c r="K49" s="157">
        <v>426.29</v>
      </c>
      <c r="L49" s="157">
        <f>J49+K49</f>
        <v>130026.29</v>
      </c>
    </row>
    <row r="50" ht="24.95" customHeight="1" spans="2:13">
      <c r="B50" s="102">
        <v>2</v>
      </c>
      <c r="C50" s="107">
        <v>14030105</v>
      </c>
      <c r="D50" s="108" t="s">
        <v>63</v>
      </c>
      <c r="E50" s="126" t="s">
        <v>64</v>
      </c>
      <c r="F50" s="127"/>
      <c r="G50" s="107" t="s">
        <v>39</v>
      </c>
      <c r="H50" s="107">
        <v>15000</v>
      </c>
      <c r="I50" s="110">
        <v>6.98</v>
      </c>
      <c r="J50" s="110">
        <v>104700</v>
      </c>
      <c r="K50" s="157">
        <v>344.39</v>
      </c>
      <c r="L50" s="157">
        <f>J50+K50</f>
        <v>105044.39</v>
      </c>
      <c r="M50" s="99"/>
    </row>
    <row r="51" ht="24.95" customHeight="1" spans="2:13">
      <c r="B51" s="124" t="s">
        <v>26</v>
      </c>
      <c r="C51" s="128"/>
      <c r="D51" s="128"/>
      <c r="E51" s="128"/>
      <c r="F51" s="128"/>
      <c r="G51" s="125"/>
      <c r="H51" s="101">
        <f>SUM(H49:H50)</f>
        <v>35000</v>
      </c>
      <c r="I51" s="101"/>
      <c r="J51" s="106">
        <f>SUM(J49:J50)</f>
        <v>234300</v>
      </c>
      <c r="K51" s="115">
        <f>SUM(K49:K50)</f>
        <v>770.68</v>
      </c>
      <c r="L51" s="115">
        <f>SUM(L49:L50)</f>
        <v>235070.68</v>
      </c>
      <c r="M51" s="99"/>
    </row>
    <row r="52" ht="24.95" customHeight="1" spans="2:12">
      <c r="B52" s="129" t="s">
        <v>27</v>
      </c>
      <c r="C52" s="130"/>
      <c r="D52" s="130"/>
      <c r="E52" s="130"/>
      <c r="F52" s="130"/>
      <c r="G52" s="130"/>
      <c r="H52" s="130" t="s">
        <v>65</v>
      </c>
      <c r="I52" s="130"/>
      <c r="J52" s="130"/>
      <c r="K52" s="130"/>
      <c r="L52" s="152"/>
    </row>
    <row r="53" ht="24.95" customHeight="1" spans="2:13">
      <c r="B53" s="131" t="s">
        <v>29</v>
      </c>
      <c r="C53" s="132"/>
      <c r="D53" s="132"/>
      <c r="E53" s="132"/>
      <c r="F53" s="132"/>
      <c r="G53" s="132"/>
      <c r="H53" s="132"/>
      <c r="I53" s="132"/>
      <c r="J53" s="132"/>
      <c r="K53" s="132"/>
      <c r="L53" s="153"/>
      <c r="M53" s="97" t="s">
        <v>30</v>
      </c>
    </row>
    <row r="54" ht="24.95" customHeight="1" spans="2:12">
      <c r="B54" s="133" t="s">
        <v>31</v>
      </c>
      <c r="C54" s="134"/>
      <c r="D54" s="134"/>
      <c r="E54" s="134"/>
      <c r="F54" s="134"/>
      <c r="G54" s="134"/>
      <c r="H54" s="134"/>
      <c r="I54" s="134"/>
      <c r="J54" s="134"/>
      <c r="K54" s="134"/>
      <c r="L54" s="154"/>
    </row>
    <row r="55" customHeight="1" spans="2:12">
      <c r="B55" s="142"/>
      <c r="C55" s="143"/>
      <c r="D55" s="144"/>
      <c r="E55" s="143"/>
      <c r="F55" s="143"/>
      <c r="G55" s="143"/>
      <c r="H55" s="143"/>
      <c r="I55" s="143"/>
      <c r="J55" s="156"/>
      <c r="K55" s="142"/>
      <c r="L55" s="142"/>
    </row>
    <row r="56" customHeight="1" spans="2:12">
      <c r="B56" s="142"/>
      <c r="C56" s="143"/>
      <c r="D56" s="144"/>
      <c r="E56" s="143"/>
      <c r="F56" s="143"/>
      <c r="G56" s="143"/>
      <c r="H56" s="143"/>
      <c r="I56" s="143"/>
      <c r="J56" s="156"/>
      <c r="K56" s="142"/>
      <c r="L56" s="142"/>
    </row>
    <row r="57" ht="27.95" customHeight="1" spans="2:13">
      <c r="B57" s="120" t="s">
        <v>0</v>
      </c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97">
        <v>4</v>
      </c>
    </row>
    <row r="58" s="117" customFormat="1" ht="24.95" customHeight="1" spans="2:23">
      <c r="B58" s="121" t="s">
        <v>57</v>
      </c>
      <c r="C58" s="121"/>
      <c r="D58" s="121"/>
      <c r="E58" s="122"/>
      <c r="F58" s="121" t="s">
        <v>2</v>
      </c>
      <c r="G58" s="121"/>
      <c r="H58" s="121"/>
      <c r="I58" s="147"/>
      <c r="J58" s="122"/>
      <c r="K58" s="121" t="s">
        <v>66</v>
      </c>
      <c r="L58" s="121"/>
      <c r="N58" s="97"/>
      <c r="O58" s="97"/>
      <c r="P58" s="97"/>
      <c r="Q58" s="97"/>
      <c r="R58" s="97"/>
      <c r="S58" s="97"/>
      <c r="T58" s="97"/>
      <c r="U58" s="97"/>
      <c r="V58" s="97"/>
      <c r="W58" s="97"/>
    </row>
    <row r="59" s="117" customFormat="1" ht="24.95" customHeight="1" spans="2:23">
      <c r="B59" s="123" t="s">
        <v>34</v>
      </c>
      <c r="C59" s="123"/>
      <c r="D59" s="123"/>
      <c r="E59" s="122"/>
      <c r="F59" s="123" t="s">
        <v>59</v>
      </c>
      <c r="G59" s="123"/>
      <c r="H59" s="123"/>
      <c r="I59" s="148"/>
      <c r="J59" s="122"/>
      <c r="K59" s="123" t="s">
        <v>60</v>
      </c>
      <c r="L59" s="123"/>
      <c r="N59" s="97"/>
      <c r="O59" s="97"/>
      <c r="P59" s="97"/>
      <c r="Q59" s="97"/>
      <c r="R59" s="97"/>
      <c r="S59" s="97"/>
      <c r="T59" s="97"/>
      <c r="U59" s="97"/>
      <c r="V59" s="97"/>
      <c r="W59" s="97"/>
    </row>
    <row r="60" ht="24.95" customHeight="1" spans="2:12">
      <c r="B60" s="101" t="s">
        <v>7</v>
      </c>
      <c r="C60" s="101" t="s">
        <v>8</v>
      </c>
      <c r="D60" s="101" t="s">
        <v>9</v>
      </c>
      <c r="E60" s="124" t="s">
        <v>10</v>
      </c>
      <c r="F60" s="125"/>
      <c r="G60" s="101" t="s">
        <v>11</v>
      </c>
      <c r="H60" s="101" t="s">
        <v>12</v>
      </c>
      <c r="I60" s="101" t="s">
        <v>13</v>
      </c>
      <c r="J60" s="106" t="s">
        <v>14</v>
      </c>
      <c r="K60" s="101" t="s">
        <v>15</v>
      </c>
      <c r="L60" s="101" t="s">
        <v>16</v>
      </c>
    </row>
    <row r="61" ht="24.95" customHeight="1" spans="2:12">
      <c r="B61" s="102">
        <v>1</v>
      </c>
      <c r="C61" s="107">
        <v>14030201</v>
      </c>
      <c r="D61" s="108" t="s">
        <v>67</v>
      </c>
      <c r="E61" s="126" t="s">
        <v>68</v>
      </c>
      <c r="F61" s="127"/>
      <c r="G61" s="107" t="s">
        <v>39</v>
      </c>
      <c r="H61" s="107">
        <v>19000</v>
      </c>
      <c r="I61" s="110">
        <v>2.49</v>
      </c>
      <c r="J61" s="110">
        <v>47310</v>
      </c>
      <c r="K61" s="157">
        <v>155.61</v>
      </c>
      <c r="L61" s="157">
        <f>J61+K61</f>
        <v>47465.61</v>
      </c>
    </row>
    <row r="62" ht="24.95" customHeight="1" spans="2:12">
      <c r="B62" s="102">
        <v>2</v>
      </c>
      <c r="C62" s="107">
        <v>14030202</v>
      </c>
      <c r="D62" s="108" t="s">
        <v>69</v>
      </c>
      <c r="E62" s="126" t="s">
        <v>70</v>
      </c>
      <c r="F62" s="127"/>
      <c r="G62" s="107" t="s">
        <v>39</v>
      </c>
      <c r="H62" s="107">
        <v>9000</v>
      </c>
      <c r="I62" s="110">
        <v>2.49</v>
      </c>
      <c r="J62" s="110">
        <v>22410</v>
      </c>
      <c r="K62" s="157">
        <v>73.71</v>
      </c>
      <c r="L62" s="157">
        <f>J62+K62</f>
        <v>22483.71</v>
      </c>
    </row>
    <row r="63" ht="24.95" customHeight="1" spans="2:12">
      <c r="B63" s="124" t="s">
        <v>26</v>
      </c>
      <c r="C63" s="128"/>
      <c r="D63" s="128"/>
      <c r="E63" s="128"/>
      <c r="F63" s="128"/>
      <c r="G63" s="125"/>
      <c r="H63" s="101">
        <f>SUM(H61:H62)</f>
        <v>28000</v>
      </c>
      <c r="I63" s="101"/>
      <c r="J63" s="106">
        <f>SUM(J61:J62)</f>
        <v>69720</v>
      </c>
      <c r="K63" s="115">
        <f>SUM(K61:K62)</f>
        <v>229.32</v>
      </c>
      <c r="L63" s="115">
        <f>SUM(L61:L62)</f>
        <v>69949.32</v>
      </c>
    </row>
    <row r="64" ht="24.95" customHeight="1" spans="2:12">
      <c r="B64" s="129" t="s">
        <v>27</v>
      </c>
      <c r="C64" s="130"/>
      <c r="D64" s="130"/>
      <c r="E64" s="130"/>
      <c r="F64" s="130"/>
      <c r="G64" s="130"/>
      <c r="H64" s="130" t="s">
        <v>65</v>
      </c>
      <c r="I64" s="130"/>
      <c r="J64" s="130"/>
      <c r="K64" s="130"/>
      <c r="L64" s="152"/>
    </row>
    <row r="65" ht="24.95" customHeight="1" spans="2:13">
      <c r="B65" s="131" t="s">
        <v>29</v>
      </c>
      <c r="C65" s="132"/>
      <c r="D65" s="132"/>
      <c r="E65" s="132"/>
      <c r="F65" s="132"/>
      <c r="G65" s="132"/>
      <c r="H65" s="132"/>
      <c r="I65" s="132"/>
      <c r="J65" s="132"/>
      <c r="K65" s="132"/>
      <c r="L65" s="153"/>
      <c r="M65" s="97" t="s">
        <v>30</v>
      </c>
    </row>
    <row r="66" ht="24.95" customHeight="1" spans="2:12">
      <c r="B66" s="133" t="s">
        <v>31</v>
      </c>
      <c r="C66" s="134"/>
      <c r="D66" s="134"/>
      <c r="E66" s="134"/>
      <c r="F66" s="134"/>
      <c r="G66" s="134"/>
      <c r="H66" s="134"/>
      <c r="I66" s="134"/>
      <c r="J66" s="134"/>
      <c r="K66" s="134"/>
      <c r="L66" s="154"/>
    </row>
    <row r="67" customHeight="1" spans="2:12">
      <c r="B67" s="142"/>
      <c r="C67" s="143"/>
      <c r="D67" s="144"/>
      <c r="E67" s="143"/>
      <c r="F67" s="143"/>
      <c r="G67" s="143"/>
      <c r="H67" s="143"/>
      <c r="I67" s="143"/>
      <c r="J67" s="156"/>
      <c r="K67" s="142"/>
      <c r="L67" s="142"/>
    </row>
    <row r="68" customHeight="1" spans="2:12">
      <c r="B68" s="142"/>
      <c r="C68" s="143"/>
      <c r="D68" s="144"/>
      <c r="E68" s="143"/>
      <c r="F68" s="143"/>
      <c r="G68" s="143"/>
      <c r="H68" s="143"/>
      <c r="I68" s="143"/>
      <c r="J68" s="156"/>
      <c r="K68" s="142"/>
      <c r="L68" s="142"/>
    </row>
    <row r="69" ht="27.95" customHeight="1" spans="2:13">
      <c r="B69" s="120" t="s">
        <v>0</v>
      </c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97">
        <v>8</v>
      </c>
    </row>
    <row r="70" s="117" customFormat="1" ht="24.95" customHeight="1" spans="2:23">
      <c r="B70" s="121" t="s">
        <v>71</v>
      </c>
      <c r="C70" s="121"/>
      <c r="D70" s="121"/>
      <c r="E70" s="122"/>
      <c r="F70" s="121" t="s">
        <v>72</v>
      </c>
      <c r="G70" s="121"/>
      <c r="H70" s="121"/>
      <c r="I70" s="147"/>
      <c r="J70" s="122"/>
      <c r="K70" s="121" t="s">
        <v>73</v>
      </c>
      <c r="L70" s="121"/>
      <c r="N70" s="97"/>
      <c r="O70" s="97"/>
      <c r="P70" s="97"/>
      <c r="Q70" s="97"/>
      <c r="R70" s="97"/>
      <c r="S70" s="97"/>
      <c r="T70" s="97"/>
      <c r="U70" s="97"/>
      <c r="V70" s="97"/>
      <c r="W70" s="97"/>
    </row>
    <row r="71" s="117" customFormat="1" ht="24.95" customHeight="1" spans="2:23">
      <c r="B71" s="123" t="s">
        <v>74</v>
      </c>
      <c r="C71" s="123"/>
      <c r="D71" s="123"/>
      <c r="E71" s="122"/>
      <c r="F71" s="123" t="s">
        <v>75</v>
      </c>
      <c r="G71" s="123"/>
      <c r="H71" s="123"/>
      <c r="I71" s="148"/>
      <c r="J71" s="122"/>
      <c r="K71" s="123" t="s">
        <v>76</v>
      </c>
      <c r="L71" s="123"/>
      <c r="N71" s="97"/>
      <c r="O71" s="97"/>
      <c r="P71" s="97"/>
      <c r="Q71" s="97"/>
      <c r="R71" s="97"/>
      <c r="S71" s="97"/>
      <c r="T71" s="97"/>
      <c r="U71" s="97"/>
      <c r="V71" s="97"/>
      <c r="W71" s="97"/>
    </row>
    <row r="72" ht="24.95" customHeight="1" spans="2:12">
      <c r="B72" s="101" t="s">
        <v>7</v>
      </c>
      <c r="C72" s="101" t="s">
        <v>8</v>
      </c>
      <c r="D72" s="101" t="s">
        <v>9</v>
      </c>
      <c r="E72" s="124" t="s">
        <v>10</v>
      </c>
      <c r="F72" s="125"/>
      <c r="G72" s="101" t="s">
        <v>11</v>
      </c>
      <c r="H72" s="101" t="s">
        <v>12</v>
      </c>
      <c r="I72" s="101" t="s">
        <v>13</v>
      </c>
      <c r="J72" s="106" t="s">
        <v>14</v>
      </c>
      <c r="K72" s="101" t="s">
        <v>15</v>
      </c>
      <c r="L72" s="101" t="s">
        <v>16</v>
      </c>
    </row>
    <row r="73" ht="24.95" customHeight="1" spans="2:12">
      <c r="B73" s="102">
        <v>1</v>
      </c>
      <c r="C73" s="107" t="s">
        <v>77</v>
      </c>
      <c r="D73" s="108" t="s">
        <v>78</v>
      </c>
      <c r="E73" s="126"/>
      <c r="F73" s="127"/>
      <c r="G73" s="107" t="s">
        <v>79</v>
      </c>
      <c r="H73" s="107">
        <v>20</v>
      </c>
      <c r="I73" s="110">
        <v>3</v>
      </c>
      <c r="J73" s="110">
        <f>H73*I73</f>
        <v>60</v>
      </c>
      <c r="K73" s="157"/>
      <c r="L73" s="157">
        <f>J73+K73</f>
        <v>60</v>
      </c>
    </row>
    <row r="74" ht="24.95" customHeight="1" spans="2:12">
      <c r="B74" s="102">
        <v>2</v>
      </c>
      <c r="C74" s="107" t="s">
        <v>80</v>
      </c>
      <c r="D74" s="108" t="s">
        <v>81</v>
      </c>
      <c r="E74" s="126"/>
      <c r="F74" s="127"/>
      <c r="G74" s="107" t="s">
        <v>79</v>
      </c>
      <c r="H74" s="107">
        <v>100</v>
      </c>
      <c r="I74" s="110">
        <v>3</v>
      </c>
      <c r="J74" s="110">
        <f t="shared" ref="J74:J86" si="3">H74*I74</f>
        <v>300</v>
      </c>
      <c r="K74" s="157"/>
      <c r="L74" s="157">
        <f t="shared" ref="L74:L86" si="4">J74+K74</f>
        <v>300</v>
      </c>
    </row>
    <row r="75" ht="24.95" customHeight="1" spans="2:12">
      <c r="B75" s="102">
        <v>3</v>
      </c>
      <c r="C75" s="107" t="s">
        <v>82</v>
      </c>
      <c r="D75" s="108" t="s">
        <v>83</v>
      </c>
      <c r="E75" s="126"/>
      <c r="F75" s="127"/>
      <c r="G75" s="107" t="s">
        <v>79</v>
      </c>
      <c r="H75" s="107">
        <v>200</v>
      </c>
      <c r="I75" s="110">
        <v>3</v>
      </c>
      <c r="J75" s="110">
        <f t="shared" si="3"/>
        <v>600</v>
      </c>
      <c r="K75" s="157"/>
      <c r="L75" s="157">
        <f t="shared" si="4"/>
        <v>600</v>
      </c>
    </row>
    <row r="76" ht="24.95" customHeight="1" spans="2:12">
      <c r="B76" s="102">
        <v>4</v>
      </c>
      <c r="C76" s="107" t="s">
        <v>84</v>
      </c>
      <c r="D76" s="108" t="s">
        <v>85</v>
      </c>
      <c r="E76" s="126"/>
      <c r="F76" s="127"/>
      <c r="G76" s="107" t="s">
        <v>79</v>
      </c>
      <c r="H76" s="107">
        <v>200</v>
      </c>
      <c r="I76" s="110">
        <v>5</v>
      </c>
      <c r="J76" s="110">
        <f t="shared" si="3"/>
        <v>1000</v>
      </c>
      <c r="K76" s="157"/>
      <c r="L76" s="157">
        <f t="shared" si="4"/>
        <v>1000</v>
      </c>
    </row>
    <row r="77" ht="24.95" customHeight="1" spans="2:12">
      <c r="B77" s="102">
        <v>5</v>
      </c>
      <c r="C77" s="107" t="s">
        <v>86</v>
      </c>
      <c r="D77" s="108" t="s">
        <v>87</v>
      </c>
      <c r="E77" s="126"/>
      <c r="F77" s="127"/>
      <c r="G77" s="107" t="s">
        <v>79</v>
      </c>
      <c r="H77" s="107">
        <v>100</v>
      </c>
      <c r="I77" s="110">
        <v>3</v>
      </c>
      <c r="J77" s="110">
        <f t="shared" si="3"/>
        <v>300</v>
      </c>
      <c r="K77" s="157"/>
      <c r="L77" s="157">
        <f t="shared" si="4"/>
        <v>300</v>
      </c>
    </row>
    <row r="78" ht="24.95" customHeight="1" spans="2:12">
      <c r="B78" s="102">
        <v>6</v>
      </c>
      <c r="C78" s="107" t="s">
        <v>88</v>
      </c>
      <c r="D78" s="108" t="s">
        <v>89</v>
      </c>
      <c r="E78" s="126"/>
      <c r="F78" s="127"/>
      <c r="G78" s="107" t="s">
        <v>79</v>
      </c>
      <c r="H78" s="107">
        <v>30</v>
      </c>
      <c r="I78" s="110">
        <v>2</v>
      </c>
      <c r="J78" s="110">
        <f t="shared" si="3"/>
        <v>60</v>
      </c>
      <c r="K78" s="157"/>
      <c r="L78" s="157">
        <f t="shared" si="4"/>
        <v>60</v>
      </c>
    </row>
    <row r="79" ht="24.95" customHeight="1" spans="2:12">
      <c r="B79" s="102">
        <v>7</v>
      </c>
      <c r="C79" s="107" t="s">
        <v>90</v>
      </c>
      <c r="D79" s="108" t="s">
        <v>91</v>
      </c>
      <c r="E79" s="126"/>
      <c r="F79" s="127"/>
      <c r="G79" s="107" t="s">
        <v>92</v>
      </c>
      <c r="H79" s="107">
        <v>20</v>
      </c>
      <c r="I79" s="110">
        <v>10</v>
      </c>
      <c r="J79" s="110">
        <f t="shared" si="3"/>
        <v>200</v>
      </c>
      <c r="K79" s="157"/>
      <c r="L79" s="157">
        <f t="shared" si="4"/>
        <v>200</v>
      </c>
    </row>
    <row r="80" ht="24.95" customHeight="1" spans="2:12">
      <c r="B80" s="102">
        <v>8</v>
      </c>
      <c r="C80" s="107" t="s">
        <v>93</v>
      </c>
      <c r="D80" s="108" t="s">
        <v>94</v>
      </c>
      <c r="E80" s="126"/>
      <c r="F80" s="127"/>
      <c r="G80" s="107" t="s">
        <v>79</v>
      </c>
      <c r="H80" s="107">
        <v>300</v>
      </c>
      <c r="I80" s="110">
        <v>5</v>
      </c>
      <c r="J80" s="110">
        <f t="shared" si="3"/>
        <v>1500</v>
      </c>
      <c r="K80" s="157"/>
      <c r="L80" s="157">
        <f t="shared" si="4"/>
        <v>1500</v>
      </c>
    </row>
    <row r="81" ht="24.95" customHeight="1" spans="2:12">
      <c r="B81" s="102">
        <v>9</v>
      </c>
      <c r="C81" s="107" t="s">
        <v>95</v>
      </c>
      <c r="D81" s="108" t="s">
        <v>96</v>
      </c>
      <c r="E81" s="126"/>
      <c r="F81" s="127"/>
      <c r="G81" s="107" t="s">
        <v>97</v>
      </c>
      <c r="H81" s="107">
        <v>50</v>
      </c>
      <c r="I81" s="110">
        <v>18</v>
      </c>
      <c r="J81" s="110">
        <f t="shared" si="3"/>
        <v>900</v>
      </c>
      <c r="K81" s="157"/>
      <c r="L81" s="157">
        <f t="shared" si="4"/>
        <v>900</v>
      </c>
    </row>
    <row r="82" ht="24.95" customHeight="1" spans="2:12">
      <c r="B82" s="102">
        <v>10</v>
      </c>
      <c r="C82" s="107" t="s">
        <v>98</v>
      </c>
      <c r="D82" s="108" t="s">
        <v>99</v>
      </c>
      <c r="E82" s="126"/>
      <c r="F82" s="127"/>
      <c r="G82" s="107" t="s">
        <v>92</v>
      </c>
      <c r="H82" s="107">
        <v>100</v>
      </c>
      <c r="I82" s="110">
        <v>6</v>
      </c>
      <c r="J82" s="110">
        <f t="shared" si="3"/>
        <v>600</v>
      </c>
      <c r="K82" s="157"/>
      <c r="L82" s="157">
        <f t="shared" si="4"/>
        <v>600</v>
      </c>
    </row>
    <row r="83" ht="24.95" customHeight="1" spans="2:12">
      <c r="B83" s="102">
        <v>11</v>
      </c>
      <c r="C83" s="107" t="s">
        <v>100</v>
      </c>
      <c r="D83" s="108" t="s">
        <v>101</v>
      </c>
      <c r="E83" s="126"/>
      <c r="F83" s="127"/>
      <c r="G83" s="107" t="s">
        <v>102</v>
      </c>
      <c r="H83" s="107">
        <v>2</v>
      </c>
      <c r="I83" s="110">
        <v>150</v>
      </c>
      <c r="J83" s="110">
        <f t="shared" si="3"/>
        <v>300</v>
      </c>
      <c r="K83" s="157"/>
      <c r="L83" s="157">
        <f t="shared" si="4"/>
        <v>300</v>
      </c>
    </row>
    <row r="84" ht="24.95" customHeight="1" spans="2:12">
      <c r="B84" s="102">
        <v>12</v>
      </c>
      <c r="C84" s="107" t="s">
        <v>103</v>
      </c>
      <c r="D84" s="108" t="s">
        <v>104</v>
      </c>
      <c r="E84" s="126"/>
      <c r="F84" s="127"/>
      <c r="G84" s="107" t="s">
        <v>102</v>
      </c>
      <c r="H84" s="107">
        <v>2</v>
      </c>
      <c r="I84" s="110">
        <v>150</v>
      </c>
      <c r="J84" s="110">
        <f t="shared" si="3"/>
        <v>300</v>
      </c>
      <c r="K84" s="157"/>
      <c r="L84" s="157">
        <f t="shared" si="4"/>
        <v>300</v>
      </c>
    </row>
    <row r="85" ht="24.95" customHeight="1" spans="2:12">
      <c r="B85" s="102">
        <v>13</v>
      </c>
      <c r="C85" s="107" t="s">
        <v>105</v>
      </c>
      <c r="D85" s="108" t="s">
        <v>106</v>
      </c>
      <c r="E85" s="126"/>
      <c r="F85" s="127"/>
      <c r="G85" s="107" t="s">
        <v>41</v>
      </c>
      <c r="H85" s="107">
        <v>8</v>
      </c>
      <c r="I85" s="110">
        <v>210</v>
      </c>
      <c r="J85" s="110">
        <f t="shared" si="3"/>
        <v>1680</v>
      </c>
      <c r="K85" s="157"/>
      <c r="L85" s="157">
        <f t="shared" si="4"/>
        <v>1680</v>
      </c>
    </row>
    <row r="86" ht="24.95" customHeight="1" spans="2:12">
      <c r="B86" s="102">
        <v>14</v>
      </c>
      <c r="C86" s="107" t="s">
        <v>107</v>
      </c>
      <c r="D86" s="108" t="s">
        <v>108</v>
      </c>
      <c r="E86" s="126"/>
      <c r="F86" s="127"/>
      <c r="G86" s="107" t="s">
        <v>92</v>
      </c>
      <c r="H86" s="107">
        <v>20</v>
      </c>
      <c r="I86" s="110">
        <v>10</v>
      </c>
      <c r="J86" s="110">
        <f t="shared" si="3"/>
        <v>200</v>
      </c>
      <c r="K86" s="157"/>
      <c r="L86" s="157">
        <f t="shared" si="4"/>
        <v>200</v>
      </c>
    </row>
    <row r="87" ht="24.95" customHeight="1" spans="2:12">
      <c r="B87" s="124" t="s">
        <v>26</v>
      </c>
      <c r="C87" s="128"/>
      <c r="D87" s="128"/>
      <c r="E87" s="128"/>
      <c r="F87" s="128"/>
      <c r="G87" s="125"/>
      <c r="H87" s="101">
        <f>SUM(H73:H86)</f>
        <v>1152</v>
      </c>
      <c r="I87" s="106"/>
      <c r="J87" s="113">
        <f>SUM(J73:J86)</f>
        <v>8000</v>
      </c>
      <c r="K87" s="113"/>
      <c r="L87" s="113">
        <f>SUM(L73:L86)</f>
        <v>8000</v>
      </c>
    </row>
    <row r="88" ht="24.95" customHeight="1" spans="2:12">
      <c r="B88" s="129" t="s">
        <v>27</v>
      </c>
      <c r="C88" s="130"/>
      <c r="D88" s="130"/>
      <c r="E88" s="130"/>
      <c r="F88" s="130"/>
      <c r="G88" s="130"/>
      <c r="H88" s="130" t="s">
        <v>65</v>
      </c>
      <c r="I88" s="130"/>
      <c r="J88" s="130"/>
      <c r="K88" s="130"/>
      <c r="L88" s="152"/>
    </row>
    <row r="89" ht="24.95" customHeight="1" spans="2:13">
      <c r="B89" s="131" t="s">
        <v>29</v>
      </c>
      <c r="C89" s="132"/>
      <c r="D89" s="132"/>
      <c r="E89" s="132"/>
      <c r="F89" s="132"/>
      <c r="G89" s="132"/>
      <c r="H89" s="132"/>
      <c r="I89" s="132"/>
      <c r="J89" s="132"/>
      <c r="K89" s="132"/>
      <c r="L89" s="153"/>
      <c r="M89" s="97" t="s">
        <v>30</v>
      </c>
    </row>
    <row r="90" ht="24.95" customHeight="1" spans="2:12">
      <c r="B90" s="133" t="s">
        <v>31</v>
      </c>
      <c r="C90" s="134"/>
      <c r="D90" s="134"/>
      <c r="E90" s="134"/>
      <c r="F90" s="134"/>
      <c r="G90" s="134"/>
      <c r="H90" s="134"/>
      <c r="I90" s="134"/>
      <c r="J90" s="134"/>
      <c r="K90" s="134"/>
      <c r="L90" s="154"/>
    </row>
    <row r="91" customHeight="1" spans="2:12">
      <c r="B91" s="142"/>
      <c r="C91" s="143"/>
      <c r="D91" s="144"/>
      <c r="E91" s="143"/>
      <c r="F91" s="143"/>
      <c r="G91" s="143"/>
      <c r="H91" s="143"/>
      <c r="I91" s="143"/>
      <c r="J91" s="156"/>
      <c r="K91" s="142"/>
      <c r="L91" s="142"/>
    </row>
    <row r="92" customHeight="1" spans="2:12">
      <c r="B92" s="142"/>
      <c r="C92" s="143"/>
      <c r="D92" s="144"/>
      <c r="E92" s="143"/>
      <c r="F92" s="143"/>
      <c r="G92" s="143"/>
      <c r="H92" s="143"/>
      <c r="I92" s="143"/>
      <c r="J92" s="156"/>
      <c r="K92" s="142"/>
      <c r="L92" s="142"/>
    </row>
    <row r="93" ht="27.95" customHeight="1" spans="2:13">
      <c r="B93" s="120" t="s">
        <v>0</v>
      </c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97">
        <v>9</v>
      </c>
    </row>
    <row r="94" s="117" customFormat="1" ht="24.95" customHeight="1" spans="2:23">
      <c r="B94" s="121" t="s">
        <v>109</v>
      </c>
      <c r="C94" s="121"/>
      <c r="D94" s="121"/>
      <c r="E94" s="122"/>
      <c r="F94" s="121" t="s">
        <v>72</v>
      </c>
      <c r="G94" s="121"/>
      <c r="H94" s="121"/>
      <c r="I94" s="147"/>
      <c r="J94" s="122"/>
      <c r="K94" s="121" t="s">
        <v>110</v>
      </c>
      <c r="L94" s="121"/>
      <c r="N94" s="97"/>
      <c r="O94" s="97"/>
      <c r="P94" s="97"/>
      <c r="Q94" s="97"/>
      <c r="R94" s="97"/>
      <c r="S94" s="97"/>
      <c r="T94" s="97"/>
      <c r="U94" s="97"/>
      <c r="V94" s="97"/>
      <c r="W94" s="97"/>
    </row>
    <row r="95" s="117" customFormat="1" ht="24.95" customHeight="1" spans="2:23">
      <c r="B95" s="123" t="s">
        <v>111</v>
      </c>
      <c r="C95" s="123"/>
      <c r="D95" s="123"/>
      <c r="E95" s="122"/>
      <c r="F95" s="123" t="s">
        <v>112</v>
      </c>
      <c r="G95" s="123"/>
      <c r="H95" s="123"/>
      <c r="I95" s="148"/>
      <c r="J95" s="122"/>
      <c r="K95" s="123" t="s">
        <v>113</v>
      </c>
      <c r="L95" s="123"/>
      <c r="N95" s="97"/>
      <c r="O95" s="97"/>
      <c r="P95" s="97"/>
      <c r="Q95" s="97"/>
      <c r="R95" s="97"/>
      <c r="S95" s="97"/>
      <c r="T95" s="97"/>
      <c r="U95" s="97"/>
      <c r="V95" s="97"/>
      <c r="W95" s="97"/>
    </row>
    <row r="96" ht="24.95" customHeight="1" spans="2:12">
      <c r="B96" s="101" t="s">
        <v>7</v>
      </c>
      <c r="C96" s="101" t="s">
        <v>8</v>
      </c>
      <c r="D96" s="101" t="s">
        <v>9</v>
      </c>
      <c r="E96" s="124" t="s">
        <v>10</v>
      </c>
      <c r="F96" s="125"/>
      <c r="G96" s="101" t="s">
        <v>11</v>
      </c>
      <c r="H96" s="101" t="s">
        <v>12</v>
      </c>
      <c r="I96" s="101" t="s">
        <v>13</v>
      </c>
      <c r="J96" s="106" t="s">
        <v>14</v>
      </c>
      <c r="K96" s="101" t="s">
        <v>15</v>
      </c>
      <c r="L96" s="101" t="s">
        <v>16</v>
      </c>
    </row>
    <row r="97" ht="24.95" customHeight="1" spans="2:12">
      <c r="B97" s="102">
        <v>1</v>
      </c>
      <c r="C97" s="107">
        <v>14110101</v>
      </c>
      <c r="D97" s="108" t="s">
        <v>114</v>
      </c>
      <c r="E97" s="158" t="s">
        <v>115</v>
      </c>
      <c r="F97" s="159"/>
      <c r="G97" s="107" t="s">
        <v>116</v>
      </c>
      <c r="H97" s="107">
        <v>100</v>
      </c>
      <c r="I97" s="110">
        <v>4.5</v>
      </c>
      <c r="J97" s="110">
        <v>450</v>
      </c>
      <c r="K97" s="103"/>
      <c r="L97" s="150">
        <f>J97+K97</f>
        <v>450</v>
      </c>
    </row>
    <row r="98" ht="24.95" customHeight="1" spans="2:12">
      <c r="B98" s="102">
        <v>2</v>
      </c>
      <c r="C98" s="107">
        <v>14110102</v>
      </c>
      <c r="D98" s="108" t="s">
        <v>117</v>
      </c>
      <c r="E98" s="158" t="s">
        <v>118</v>
      </c>
      <c r="F98" s="159"/>
      <c r="G98" s="107" t="s">
        <v>116</v>
      </c>
      <c r="H98" s="107">
        <v>100</v>
      </c>
      <c r="I98" s="110">
        <v>3.5</v>
      </c>
      <c r="J98" s="110">
        <v>350</v>
      </c>
      <c r="K98" s="103"/>
      <c r="L98" s="150">
        <f t="shared" ref="L98:L102" si="5">J98+K98</f>
        <v>350</v>
      </c>
    </row>
    <row r="99" ht="24.95" customHeight="1" spans="2:12">
      <c r="B99" s="102">
        <v>3</v>
      </c>
      <c r="C99" s="107">
        <v>14110103</v>
      </c>
      <c r="D99" s="108" t="s">
        <v>119</v>
      </c>
      <c r="E99" s="158" t="s">
        <v>120</v>
      </c>
      <c r="F99" s="159"/>
      <c r="G99" s="107" t="s">
        <v>41</v>
      </c>
      <c r="H99" s="107">
        <v>1500</v>
      </c>
      <c r="I99" s="110">
        <v>1.2</v>
      </c>
      <c r="J99" s="110">
        <v>1800</v>
      </c>
      <c r="K99" s="103"/>
      <c r="L99" s="150">
        <f t="shared" si="5"/>
        <v>1800</v>
      </c>
    </row>
    <row r="100" ht="24.95" customHeight="1" spans="2:12">
      <c r="B100" s="102">
        <v>4</v>
      </c>
      <c r="C100" s="107">
        <v>14110104</v>
      </c>
      <c r="D100" s="108" t="s">
        <v>121</v>
      </c>
      <c r="E100" s="158" t="s">
        <v>122</v>
      </c>
      <c r="F100" s="159"/>
      <c r="G100" s="107" t="s">
        <v>41</v>
      </c>
      <c r="H100" s="107">
        <v>24000</v>
      </c>
      <c r="I100" s="110">
        <v>2.4</v>
      </c>
      <c r="J100" s="110">
        <v>57600</v>
      </c>
      <c r="K100" s="103"/>
      <c r="L100" s="150">
        <f t="shared" si="5"/>
        <v>57600</v>
      </c>
    </row>
    <row r="101" ht="24.95" customHeight="1" spans="2:12">
      <c r="B101" s="102">
        <v>5</v>
      </c>
      <c r="C101" s="107">
        <v>14110106</v>
      </c>
      <c r="D101" s="108" t="s">
        <v>123</v>
      </c>
      <c r="E101" s="158" t="s">
        <v>124</v>
      </c>
      <c r="F101" s="159"/>
      <c r="G101" s="107" t="s">
        <v>125</v>
      </c>
      <c r="H101" s="107">
        <v>48000</v>
      </c>
      <c r="I101" s="110">
        <v>0.85</v>
      </c>
      <c r="J101" s="110">
        <v>40800</v>
      </c>
      <c r="K101" s="103"/>
      <c r="L101" s="150">
        <f t="shared" si="5"/>
        <v>40800</v>
      </c>
    </row>
    <row r="102" ht="24.95" customHeight="1" spans="2:12">
      <c r="B102" s="102">
        <v>6</v>
      </c>
      <c r="C102" s="107">
        <v>14110107</v>
      </c>
      <c r="D102" s="108" t="s">
        <v>126</v>
      </c>
      <c r="E102" s="158" t="s">
        <v>127</v>
      </c>
      <c r="F102" s="159"/>
      <c r="G102" s="107" t="s">
        <v>41</v>
      </c>
      <c r="H102" s="107">
        <v>24000</v>
      </c>
      <c r="I102" s="110">
        <v>3</v>
      </c>
      <c r="J102" s="110">
        <v>72000</v>
      </c>
      <c r="K102" s="103"/>
      <c r="L102" s="150">
        <f t="shared" si="5"/>
        <v>72000</v>
      </c>
    </row>
    <row r="103" ht="24.95" customHeight="1" spans="2:12">
      <c r="B103" s="124" t="s">
        <v>26</v>
      </c>
      <c r="C103" s="128"/>
      <c r="D103" s="128"/>
      <c r="E103" s="128"/>
      <c r="F103" s="128"/>
      <c r="G103" s="125"/>
      <c r="H103" s="101">
        <f>SUM(H97:H102)</f>
        <v>97700</v>
      </c>
      <c r="I103" s="101"/>
      <c r="J103" s="106">
        <f>SUM(J97:J102)</f>
        <v>173000</v>
      </c>
      <c r="K103" s="151"/>
      <c r="L103" s="115">
        <f>SUM(L97:L102)</f>
        <v>173000</v>
      </c>
    </row>
    <row r="104" ht="24.95" customHeight="1" spans="2:12">
      <c r="B104" s="129" t="s">
        <v>27</v>
      </c>
      <c r="C104" s="130"/>
      <c r="D104" s="130"/>
      <c r="E104" s="130"/>
      <c r="F104" s="130"/>
      <c r="G104" s="130"/>
      <c r="H104" s="130" t="s">
        <v>128</v>
      </c>
      <c r="I104" s="130"/>
      <c r="J104" s="130"/>
      <c r="K104" s="130"/>
      <c r="L104" s="152"/>
    </row>
    <row r="105" ht="24.95" customHeight="1" spans="2:13">
      <c r="B105" s="131" t="s">
        <v>29</v>
      </c>
      <c r="C105" s="132"/>
      <c r="D105" s="132"/>
      <c r="E105" s="132"/>
      <c r="F105" s="132"/>
      <c r="G105" s="132"/>
      <c r="H105" s="132"/>
      <c r="I105" s="132"/>
      <c r="J105" s="132"/>
      <c r="K105" s="132"/>
      <c r="L105" s="153"/>
      <c r="M105" s="97" t="s">
        <v>30</v>
      </c>
    </row>
    <row r="106" ht="24.95" customHeight="1" spans="2:12">
      <c r="B106" s="133" t="s">
        <v>31</v>
      </c>
      <c r="C106" s="134"/>
      <c r="D106" s="134"/>
      <c r="E106" s="134"/>
      <c r="F106" s="134"/>
      <c r="G106" s="134"/>
      <c r="H106" s="134"/>
      <c r="I106" s="134"/>
      <c r="J106" s="134"/>
      <c r="K106" s="134"/>
      <c r="L106" s="154"/>
    </row>
    <row r="107" customHeight="1" spans="2:12">
      <c r="B107" s="142"/>
      <c r="C107" s="143"/>
      <c r="D107" s="144"/>
      <c r="E107" s="143"/>
      <c r="F107" s="143"/>
      <c r="G107" s="143"/>
      <c r="H107" s="143"/>
      <c r="I107" s="143"/>
      <c r="J107" s="156"/>
      <c r="K107" s="142"/>
      <c r="L107" s="142"/>
    </row>
    <row r="108" customHeight="1" spans="2:12">
      <c r="B108" s="142"/>
      <c r="C108" s="143"/>
      <c r="D108" s="144"/>
      <c r="E108" s="143"/>
      <c r="F108" s="143"/>
      <c r="G108" s="143"/>
      <c r="H108" s="143"/>
      <c r="I108" s="143"/>
      <c r="J108" s="156"/>
      <c r="K108" s="142"/>
      <c r="L108" s="142"/>
    </row>
    <row r="109" ht="27.95" customHeight="1" spans="2:13">
      <c r="B109" s="120" t="s">
        <v>0</v>
      </c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97">
        <v>18</v>
      </c>
    </row>
    <row r="110" s="117" customFormat="1" ht="24.95" customHeight="1" spans="2:23">
      <c r="B110" s="121" t="s">
        <v>129</v>
      </c>
      <c r="C110" s="121"/>
      <c r="D110" s="121"/>
      <c r="E110" s="122"/>
      <c r="F110" s="121" t="s">
        <v>130</v>
      </c>
      <c r="G110" s="121"/>
      <c r="H110" s="121"/>
      <c r="I110" s="147"/>
      <c r="J110" s="122"/>
      <c r="K110" s="121" t="s">
        <v>131</v>
      </c>
      <c r="L110" s="121"/>
      <c r="N110" s="97"/>
      <c r="O110" s="97"/>
      <c r="P110" s="97"/>
      <c r="Q110" s="97"/>
      <c r="R110" s="97"/>
      <c r="S110" s="97"/>
      <c r="T110" s="97"/>
      <c r="U110" s="97"/>
      <c r="V110" s="97"/>
      <c r="W110" s="97"/>
    </row>
    <row r="111" s="117" customFormat="1" ht="24.95" customHeight="1" spans="2:23">
      <c r="B111" s="123" t="s">
        <v>132</v>
      </c>
      <c r="C111" s="123"/>
      <c r="D111" s="123"/>
      <c r="E111" s="122"/>
      <c r="F111" s="123" t="s">
        <v>112</v>
      </c>
      <c r="G111" s="123"/>
      <c r="H111" s="123"/>
      <c r="I111" s="148"/>
      <c r="J111" s="122"/>
      <c r="K111" s="123" t="s">
        <v>133</v>
      </c>
      <c r="L111" s="123"/>
      <c r="N111" s="97"/>
      <c r="O111" s="97"/>
      <c r="P111" s="97"/>
      <c r="Q111" s="97"/>
      <c r="R111" s="97"/>
      <c r="S111" s="97"/>
      <c r="T111" s="97"/>
      <c r="U111" s="97"/>
      <c r="V111" s="97"/>
      <c r="W111" s="97"/>
    </row>
    <row r="112" ht="24.95" customHeight="1" spans="2:12">
      <c r="B112" s="160" t="s">
        <v>7</v>
      </c>
      <c r="C112" s="101" t="s">
        <v>8</v>
      </c>
      <c r="D112" s="101" t="s">
        <v>9</v>
      </c>
      <c r="E112" s="124" t="s">
        <v>10</v>
      </c>
      <c r="F112" s="125"/>
      <c r="G112" s="101" t="s">
        <v>11</v>
      </c>
      <c r="H112" s="101" t="s">
        <v>12</v>
      </c>
      <c r="I112" s="101" t="s">
        <v>13</v>
      </c>
      <c r="J112" s="106" t="s">
        <v>14</v>
      </c>
      <c r="K112" s="101" t="s">
        <v>15</v>
      </c>
      <c r="L112" s="101" t="s">
        <v>16</v>
      </c>
    </row>
    <row r="113" ht="24.95" customHeight="1" spans="2:12">
      <c r="B113" s="161">
        <v>1</v>
      </c>
      <c r="C113" s="162">
        <v>14030216</v>
      </c>
      <c r="D113" s="70" t="s">
        <v>134</v>
      </c>
      <c r="E113" s="163" t="s">
        <v>135</v>
      </c>
      <c r="F113" s="164"/>
      <c r="G113" s="162" t="s">
        <v>41</v>
      </c>
      <c r="H113" s="162">
        <v>50000</v>
      </c>
      <c r="I113" s="166">
        <v>0.05</v>
      </c>
      <c r="J113" s="166">
        <v>2500</v>
      </c>
      <c r="K113" s="167"/>
      <c r="L113" s="167">
        <f>J113+K113</f>
        <v>2500</v>
      </c>
    </row>
    <row r="114" ht="24.95" customHeight="1" spans="2:12">
      <c r="B114" s="101" t="s">
        <v>26</v>
      </c>
      <c r="C114" s="101"/>
      <c r="D114" s="101"/>
      <c r="E114" s="101"/>
      <c r="F114" s="101"/>
      <c r="G114" s="101"/>
      <c r="H114" s="101">
        <f>SUM(H113:H113)</f>
        <v>50000</v>
      </c>
      <c r="I114" s="101"/>
      <c r="J114" s="113">
        <f>SUM(J113:J113)</f>
        <v>2500</v>
      </c>
      <c r="K114" s="113"/>
      <c r="L114" s="113">
        <f>SUM(L113:L113)</f>
        <v>2500</v>
      </c>
    </row>
    <row r="115" ht="24.95" customHeight="1" spans="2:12">
      <c r="B115" s="129" t="s">
        <v>136</v>
      </c>
      <c r="C115" s="130"/>
      <c r="D115" s="130"/>
      <c r="E115" s="130"/>
      <c r="F115" s="130"/>
      <c r="G115" s="130"/>
      <c r="H115" s="130" t="s">
        <v>137</v>
      </c>
      <c r="I115" s="130"/>
      <c r="J115" s="130"/>
      <c r="K115" s="130"/>
      <c r="L115" s="152"/>
    </row>
    <row r="116" ht="24.95" customHeight="1" spans="2:13">
      <c r="B116" s="131" t="s">
        <v>29</v>
      </c>
      <c r="C116" s="132"/>
      <c r="D116" s="132"/>
      <c r="E116" s="132"/>
      <c r="F116" s="132"/>
      <c r="G116" s="132"/>
      <c r="H116" s="132"/>
      <c r="I116" s="132"/>
      <c r="J116" s="132"/>
      <c r="K116" s="132"/>
      <c r="L116" s="153"/>
      <c r="M116" s="97" t="s">
        <v>30</v>
      </c>
    </row>
    <row r="117" ht="24.95" customHeight="1" spans="2:12">
      <c r="B117" s="133" t="s">
        <v>31</v>
      </c>
      <c r="C117" s="134"/>
      <c r="D117" s="134"/>
      <c r="E117" s="134"/>
      <c r="F117" s="134"/>
      <c r="G117" s="134"/>
      <c r="H117" s="134"/>
      <c r="I117" s="134"/>
      <c r="J117" s="134"/>
      <c r="K117" s="134"/>
      <c r="L117" s="154"/>
    </row>
    <row r="118" customHeight="1" spans="2:12">
      <c r="B118" s="142"/>
      <c r="C118" s="143"/>
      <c r="D118" s="144"/>
      <c r="E118" s="143"/>
      <c r="F118" s="143"/>
      <c r="G118" s="143"/>
      <c r="H118" s="143"/>
      <c r="I118" s="143"/>
      <c r="J118" s="156"/>
      <c r="K118" s="142"/>
      <c r="L118" s="142"/>
    </row>
    <row r="119" customHeight="1" spans="2:12">
      <c r="B119" s="142"/>
      <c r="C119" s="143"/>
      <c r="D119" s="144"/>
      <c r="E119" s="143"/>
      <c r="F119" s="143"/>
      <c r="G119" s="143"/>
      <c r="H119" s="143"/>
      <c r="I119" s="143"/>
      <c r="J119" s="156"/>
      <c r="K119" s="142"/>
      <c r="L119" s="142"/>
    </row>
    <row r="120" ht="27.95" customHeight="1" spans="2:13">
      <c r="B120" s="120" t="s">
        <v>0</v>
      </c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97">
        <v>10</v>
      </c>
    </row>
    <row r="121" s="117" customFormat="1" ht="24.95" customHeight="1" spans="2:23">
      <c r="B121" s="121" t="s">
        <v>138</v>
      </c>
      <c r="C121" s="121"/>
      <c r="D121" s="121"/>
      <c r="E121" s="122"/>
      <c r="F121" s="121" t="s">
        <v>72</v>
      </c>
      <c r="G121" s="121"/>
      <c r="H121" s="121"/>
      <c r="I121" s="147"/>
      <c r="J121" s="122"/>
      <c r="K121" s="121" t="s">
        <v>139</v>
      </c>
      <c r="L121" s="121"/>
      <c r="N121" s="97"/>
      <c r="O121" s="97"/>
      <c r="P121" s="97"/>
      <c r="Q121" s="97"/>
      <c r="R121" s="97"/>
      <c r="S121" s="97"/>
      <c r="T121" s="97"/>
      <c r="U121" s="97"/>
      <c r="V121" s="97"/>
      <c r="W121" s="97"/>
    </row>
    <row r="122" s="117" customFormat="1" ht="24.95" customHeight="1" spans="2:23">
      <c r="B122" s="123" t="s">
        <v>140</v>
      </c>
      <c r="C122" s="123"/>
      <c r="D122" s="123"/>
      <c r="E122" s="122"/>
      <c r="F122" s="123" t="s">
        <v>141</v>
      </c>
      <c r="G122" s="123"/>
      <c r="H122" s="123"/>
      <c r="I122" s="148"/>
      <c r="J122" s="122"/>
      <c r="K122" s="123" t="s">
        <v>142</v>
      </c>
      <c r="L122" s="123"/>
      <c r="N122" s="97"/>
      <c r="O122" s="97"/>
      <c r="P122" s="97"/>
      <c r="Q122" s="97"/>
      <c r="R122" s="97"/>
      <c r="S122" s="97"/>
      <c r="T122" s="97"/>
      <c r="U122" s="97"/>
      <c r="V122" s="97"/>
      <c r="W122" s="97"/>
    </row>
    <row r="123" ht="24.95" customHeight="1" spans="2:12">
      <c r="B123" s="101" t="s">
        <v>7</v>
      </c>
      <c r="C123" s="101" t="s">
        <v>8</v>
      </c>
      <c r="D123" s="101" t="s">
        <v>9</v>
      </c>
      <c r="E123" s="124" t="s">
        <v>10</v>
      </c>
      <c r="F123" s="125"/>
      <c r="G123" s="101" t="s">
        <v>11</v>
      </c>
      <c r="H123" s="101" t="s">
        <v>12</v>
      </c>
      <c r="I123" s="101" t="s">
        <v>13</v>
      </c>
      <c r="J123" s="106" t="s">
        <v>14</v>
      </c>
      <c r="K123" s="101" t="s">
        <v>15</v>
      </c>
      <c r="L123" s="101" t="s">
        <v>16</v>
      </c>
    </row>
    <row r="124" ht="24.95" customHeight="1" spans="2:12">
      <c r="B124" s="102">
        <v>1</v>
      </c>
      <c r="C124" s="107" t="s">
        <v>143</v>
      </c>
      <c r="D124" s="165" t="s">
        <v>144</v>
      </c>
      <c r="E124" s="126" t="s">
        <v>145</v>
      </c>
      <c r="F124" s="127"/>
      <c r="G124" s="107" t="s">
        <v>146</v>
      </c>
      <c r="H124" s="109">
        <v>200</v>
      </c>
      <c r="I124" s="110">
        <v>40</v>
      </c>
      <c r="J124" s="110">
        <f>H124*I124</f>
        <v>8000</v>
      </c>
      <c r="K124" s="157"/>
      <c r="L124" s="157">
        <f>J124+K124</f>
        <v>8000</v>
      </c>
    </row>
    <row r="125" ht="24.95" customHeight="1" spans="2:12">
      <c r="B125" s="102">
        <v>2</v>
      </c>
      <c r="C125" s="107" t="s">
        <v>147</v>
      </c>
      <c r="D125" s="165" t="s">
        <v>148</v>
      </c>
      <c r="E125" s="126" t="s">
        <v>149</v>
      </c>
      <c r="F125" s="127"/>
      <c r="G125" s="107" t="s">
        <v>41</v>
      </c>
      <c r="H125" s="109">
        <v>10000</v>
      </c>
      <c r="I125" s="110">
        <v>0.3</v>
      </c>
      <c r="J125" s="110">
        <f t="shared" ref="J125:J126" si="6">H125*I125</f>
        <v>3000</v>
      </c>
      <c r="K125" s="103"/>
      <c r="L125" s="157">
        <f t="shared" ref="L125:L126" si="7">J125+K125</f>
        <v>3000</v>
      </c>
    </row>
    <row r="126" ht="24.95" customHeight="1" spans="2:12">
      <c r="B126" s="102">
        <v>3</v>
      </c>
      <c r="C126" s="107" t="s">
        <v>150</v>
      </c>
      <c r="D126" s="165" t="s">
        <v>151</v>
      </c>
      <c r="E126" s="126" t="s">
        <v>152</v>
      </c>
      <c r="F126" s="127"/>
      <c r="G126" s="107" t="s">
        <v>153</v>
      </c>
      <c r="H126" s="109">
        <v>1000</v>
      </c>
      <c r="I126" s="110">
        <v>1</v>
      </c>
      <c r="J126" s="110">
        <f t="shared" si="6"/>
        <v>1000</v>
      </c>
      <c r="K126" s="103"/>
      <c r="L126" s="157">
        <f t="shared" si="7"/>
        <v>1000</v>
      </c>
    </row>
    <row r="127" ht="24.95" customHeight="1" spans="2:12">
      <c r="B127" s="101" t="s">
        <v>26</v>
      </c>
      <c r="C127" s="101"/>
      <c r="D127" s="101"/>
      <c r="E127" s="101"/>
      <c r="F127" s="101"/>
      <c r="G127" s="101"/>
      <c r="H127" s="101">
        <f>SUM(H124:H126)</f>
        <v>11200</v>
      </c>
      <c r="I127" s="101"/>
      <c r="J127" s="113">
        <f>SUM(J124:J126)</f>
        <v>12000</v>
      </c>
      <c r="K127" s="113"/>
      <c r="L127" s="113">
        <f>SUM(L124:L126)</f>
        <v>12000</v>
      </c>
    </row>
    <row r="128" ht="24.95" customHeight="1" spans="2:12">
      <c r="B128" s="129" t="s">
        <v>136</v>
      </c>
      <c r="C128" s="130"/>
      <c r="D128" s="130"/>
      <c r="E128" s="130"/>
      <c r="F128" s="130"/>
      <c r="G128" s="130"/>
      <c r="H128" s="130" t="s">
        <v>137</v>
      </c>
      <c r="I128" s="130"/>
      <c r="J128" s="130"/>
      <c r="K128" s="130"/>
      <c r="L128" s="152"/>
    </row>
    <row r="129" ht="24.95" customHeight="1" spans="2:13">
      <c r="B129" s="131" t="s">
        <v>29</v>
      </c>
      <c r="C129" s="132"/>
      <c r="D129" s="132"/>
      <c r="E129" s="132"/>
      <c r="F129" s="132"/>
      <c r="G129" s="132"/>
      <c r="H129" s="132"/>
      <c r="I129" s="132"/>
      <c r="J129" s="132"/>
      <c r="K129" s="132"/>
      <c r="L129" s="153"/>
      <c r="M129" s="97" t="s">
        <v>30</v>
      </c>
    </row>
    <row r="130" ht="24.95" customHeight="1" spans="2:12">
      <c r="B130" s="133" t="s">
        <v>31</v>
      </c>
      <c r="C130" s="134"/>
      <c r="D130" s="134"/>
      <c r="E130" s="134"/>
      <c r="F130" s="134"/>
      <c r="G130" s="134"/>
      <c r="H130" s="134"/>
      <c r="I130" s="134"/>
      <c r="J130" s="134"/>
      <c r="K130" s="134"/>
      <c r="L130" s="154"/>
    </row>
    <row r="131" customHeight="1" spans="2:12">
      <c r="B131" s="142"/>
      <c r="C131" s="143"/>
      <c r="D131" s="144"/>
      <c r="E131" s="143"/>
      <c r="F131" s="143"/>
      <c r="G131" s="143"/>
      <c r="H131" s="143"/>
      <c r="I131" s="143"/>
      <c r="J131" s="156"/>
      <c r="K131" s="142"/>
      <c r="L131" s="142"/>
    </row>
    <row r="132" customHeight="1" spans="2:12">
      <c r="B132" s="142"/>
      <c r="C132" s="143"/>
      <c r="D132" s="144"/>
      <c r="E132" s="143"/>
      <c r="F132" s="143"/>
      <c r="G132" s="143"/>
      <c r="H132" s="143"/>
      <c r="I132" s="143"/>
      <c r="J132" s="156"/>
      <c r="K132" s="142"/>
      <c r="L132" s="142"/>
    </row>
    <row r="133" ht="27.95" customHeight="1" spans="2:13">
      <c r="B133" s="120" t="s">
        <v>0</v>
      </c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97">
        <v>26</v>
      </c>
    </row>
    <row r="134" s="117" customFormat="1" ht="24.95" customHeight="1" spans="2:23">
      <c r="B134" s="121" t="s">
        <v>154</v>
      </c>
      <c r="C134" s="121"/>
      <c r="D134" s="121"/>
      <c r="E134" s="122"/>
      <c r="F134" s="121" t="s">
        <v>155</v>
      </c>
      <c r="G134" s="121"/>
      <c r="H134" s="121"/>
      <c r="I134" s="147"/>
      <c r="J134" s="122"/>
      <c r="K134" s="121" t="s">
        <v>156</v>
      </c>
      <c r="L134" s="121"/>
      <c r="N134" s="97"/>
      <c r="O134" s="97"/>
      <c r="P134" s="97"/>
      <c r="Q134" s="97"/>
      <c r="R134" s="97"/>
      <c r="S134" s="97"/>
      <c r="T134" s="97"/>
      <c r="U134" s="97"/>
      <c r="V134" s="97"/>
      <c r="W134" s="97"/>
    </row>
    <row r="135" s="117" customFormat="1" ht="24.95" customHeight="1" spans="2:23">
      <c r="B135" s="123" t="s">
        <v>140</v>
      </c>
      <c r="C135" s="123"/>
      <c r="D135" s="123"/>
      <c r="E135" s="122"/>
      <c r="F135" s="123" t="s">
        <v>157</v>
      </c>
      <c r="G135" s="123"/>
      <c r="H135" s="123"/>
      <c r="I135" s="148"/>
      <c r="J135" s="122"/>
      <c r="K135" s="123" t="s">
        <v>158</v>
      </c>
      <c r="L135" s="123"/>
      <c r="N135" s="97"/>
      <c r="O135" s="97"/>
      <c r="P135" s="97"/>
      <c r="Q135" s="97"/>
      <c r="R135" s="97"/>
      <c r="S135" s="97"/>
      <c r="T135" s="97"/>
      <c r="U135" s="97"/>
      <c r="V135" s="97"/>
      <c r="W135" s="97"/>
    </row>
    <row r="136" ht="24.95" customHeight="1" spans="2:12">
      <c r="B136" s="101" t="s">
        <v>7</v>
      </c>
      <c r="C136" s="101" t="s">
        <v>8</v>
      </c>
      <c r="D136" s="101" t="s">
        <v>9</v>
      </c>
      <c r="E136" s="124" t="s">
        <v>10</v>
      </c>
      <c r="F136" s="125"/>
      <c r="G136" s="101" t="s">
        <v>11</v>
      </c>
      <c r="H136" s="101" t="s">
        <v>12</v>
      </c>
      <c r="I136" s="101" t="s">
        <v>13</v>
      </c>
      <c r="J136" s="106" t="s">
        <v>14</v>
      </c>
      <c r="K136" s="101" t="s">
        <v>15</v>
      </c>
      <c r="L136" s="101" t="s">
        <v>16</v>
      </c>
    </row>
    <row r="137" ht="24.95" customHeight="1" spans="2:12">
      <c r="B137" s="161">
        <v>1</v>
      </c>
      <c r="C137" s="162" t="s">
        <v>159</v>
      </c>
      <c r="D137" s="168" t="s">
        <v>160</v>
      </c>
      <c r="E137" s="169" t="s">
        <v>161</v>
      </c>
      <c r="F137" s="170"/>
      <c r="G137" s="162" t="s">
        <v>162</v>
      </c>
      <c r="H137" s="171">
        <v>20</v>
      </c>
      <c r="I137" s="166">
        <v>100</v>
      </c>
      <c r="J137" s="166">
        <v>2000</v>
      </c>
      <c r="K137" s="167"/>
      <c r="L137" s="167">
        <f>J137+K137</f>
        <v>2000</v>
      </c>
    </row>
    <row r="138" ht="24.95" customHeight="1" spans="2:12">
      <c r="B138" s="101" t="s">
        <v>26</v>
      </c>
      <c r="C138" s="101"/>
      <c r="D138" s="101"/>
      <c r="E138" s="101"/>
      <c r="F138" s="101"/>
      <c r="G138" s="101"/>
      <c r="H138" s="101">
        <f>SUM(H137:H137)</f>
        <v>20</v>
      </c>
      <c r="I138" s="101"/>
      <c r="J138" s="113">
        <f>SUM(J137:J137)</f>
        <v>2000</v>
      </c>
      <c r="K138" s="113"/>
      <c r="L138" s="113">
        <f>SUM(L137:L137)</f>
        <v>2000</v>
      </c>
    </row>
    <row r="139" ht="24.95" customHeight="1" spans="2:12">
      <c r="B139" s="129" t="s">
        <v>136</v>
      </c>
      <c r="C139" s="130"/>
      <c r="D139" s="130"/>
      <c r="E139" s="130"/>
      <c r="F139" s="130"/>
      <c r="G139" s="130"/>
      <c r="H139" s="130" t="s">
        <v>137</v>
      </c>
      <c r="I139" s="130"/>
      <c r="J139" s="130"/>
      <c r="K139" s="130"/>
      <c r="L139" s="152"/>
    </row>
    <row r="140" ht="24.95" customHeight="1" spans="2:13">
      <c r="B140" s="131" t="s">
        <v>29</v>
      </c>
      <c r="C140" s="132"/>
      <c r="D140" s="132"/>
      <c r="E140" s="132"/>
      <c r="F140" s="132"/>
      <c r="G140" s="132"/>
      <c r="H140" s="132"/>
      <c r="I140" s="132"/>
      <c r="J140" s="132"/>
      <c r="K140" s="132"/>
      <c r="L140" s="153"/>
      <c r="M140" s="97" t="s">
        <v>30</v>
      </c>
    </row>
    <row r="141" ht="24.95" customHeight="1" spans="2:12">
      <c r="B141" s="133" t="s">
        <v>31</v>
      </c>
      <c r="C141" s="134"/>
      <c r="D141" s="134"/>
      <c r="E141" s="134"/>
      <c r="F141" s="134"/>
      <c r="G141" s="134"/>
      <c r="H141" s="134"/>
      <c r="I141" s="134"/>
      <c r="J141" s="134"/>
      <c r="K141" s="134"/>
      <c r="L141" s="154"/>
    </row>
  </sheetData>
  <mergeCells count="173">
    <mergeCell ref="B1:L1"/>
    <mergeCell ref="B2:D2"/>
    <mergeCell ref="F2:H2"/>
    <mergeCell ref="K2:L2"/>
    <mergeCell ref="B3:D3"/>
    <mergeCell ref="F3:H3"/>
    <mergeCell ref="K3:L3"/>
    <mergeCell ref="E4:F4"/>
    <mergeCell ref="E5:F5"/>
    <mergeCell ref="E6:F6"/>
    <mergeCell ref="E7:F7"/>
    <mergeCell ref="E8:F8"/>
    <mergeCell ref="B9:G9"/>
    <mergeCell ref="B10:G10"/>
    <mergeCell ref="H10:L10"/>
    <mergeCell ref="B11:L11"/>
    <mergeCell ref="B12:L12"/>
    <mergeCell ref="B15:L15"/>
    <mergeCell ref="B16:D16"/>
    <mergeCell ref="F16:H16"/>
    <mergeCell ref="K16:L16"/>
    <mergeCell ref="B17:D17"/>
    <mergeCell ref="F17:H17"/>
    <mergeCell ref="K17:L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B27:G27"/>
    <mergeCell ref="B28:G28"/>
    <mergeCell ref="H28:L28"/>
    <mergeCell ref="B29:L29"/>
    <mergeCell ref="B30:L30"/>
    <mergeCell ref="B33:L33"/>
    <mergeCell ref="B34:D34"/>
    <mergeCell ref="F34:H34"/>
    <mergeCell ref="K34:L34"/>
    <mergeCell ref="B35:D35"/>
    <mergeCell ref="F35:H35"/>
    <mergeCell ref="K35:L35"/>
    <mergeCell ref="E36:F36"/>
    <mergeCell ref="E37:F37"/>
    <mergeCell ref="E38:F38"/>
    <mergeCell ref="B39:G39"/>
    <mergeCell ref="B40:G40"/>
    <mergeCell ref="H40:L40"/>
    <mergeCell ref="B41:L41"/>
    <mergeCell ref="B42:L42"/>
    <mergeCell ref="B45:L45"/>
    <mergeCell ref="B46:D46"/>
    <mergeCell ref="F46:H46"/>
    <mergeCell ref="K46:L46"/>
    <mergeCell ref="B47:D47"/>
    <mergeCell ref="F47:H47"/>
    <mergeCell ref="K47:L47"/>
    <mergeCell ref="E48:F48"/>
    <mergeCell ref="E49:F49"/>
    <mergeCell ref="E50:F50"/>
    <mergeCell ref="B51:G51"/>
    <mergeCell ref="B52:G52"/>
    <mergeCell ref="H52:L52"/>
    <mergeCell ref="B53:L53"/>
    <mergeCell ref="B54:L54"/>
    <mergeCell ref="B57:L57"/>
    <mergeCell ref="B58:D58"/>
    <mergeCell ref="F58:H58"/>
    <mergeCell ref="K58:L58"/>
    <mergeCell ref="B59:D59"/>
    <mergeCell ref="F59:H59"/>
    <mergeCell ref="K59:L59"/>
    <mergeCell ref="E60:F60"/>
    <mergeCell ref="E61:F61"/>
    <mergeCell ref="E62:F62"/>
    <mergeCell ref="B63:G63"/>
    <mergeCell ref="B64:G64"/>
    <mergeCell ref="H64:L64"/>
    <mergeCell ref="B65:L65"/>
    <mergeCell ref="B66:L66"/>
    <mergeCell ref="B69:L69"/>
    <mergeCell ref="B70:D70"/>
    <mergeCell ref="F70:H70"/>
    <mergeCell ref="K70:L70"/>
    <mergeCell ref="B71:D71"/>
    <mergeCell ref="F71:H71"/>
    <mergeCell ref="K71:L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B87:G87"/>
    <mergeCell ref="B88:G88"/>
    <mergeCell ref="H88:L88"/>
    <mergeCell ref="B89:L89"/>
    <mergeCell ref="B90:L90"/>
    <mergeCell ref="B93:L93"/>
    <mergeCell ref="B94:D94"/>
    <mergeCell ref="F94:H94"/>
    <mergeCell ref="K94:L94"/>
    <mergeCell ref="B95:D95"/>
    <mergeCell ref="F95:H95"/>
    <mergeCell ref="K95:L95"/>
    <mergeCell ref="E96:F96"/>
    <mergeCell ref="E97:F97"/>
    <mergeCell ref="E98:F98"/>
    <mergeCell ref="E99:F99"/>
    <mergeCell ref="E100:F100"/>
    <mergeCell ref="E101:F101"/>
    <mergeCell ref="E102:F102"/>
    <mergeCell ref="B103:G103"/>
    <mergeCell ref="B104:G104"/>
    <mergeCell ref="H104:L104"/>
    <mergeCell ref="B105:L105"/>
    <mergeCell ref="B106:L106"/>
    <mergeCell ref="B109:L109"/>
    <mergeCell ref="B110:D110"/>
    <mergeCell ref="F110:H110"/>
    <mergeCell ref="K110:L110"/>
    <mergeCell ref="B111:D111"/>
    <mergeCell ref="F111:H111"/>
    <mergeCell ref="K111:L111"/>
    <mergeCell ref="E112:F112"/>
    <mergeCell ref="E113:F113"/>
    <mergeCell ref="B114:G114"/>
    <mergeCell ref="B115:G115"/>
    <mergeCell ref="H115:L115"/>
    <mergeCell ref="B116:L116"/>
    <mergeCell ref="B117:L117"/>
    <mergeCell ref="B120:L120"/>
    <mergeCell ref="B121:D121"/>
    <mergeCell ref="F121:H121"/>
    <mergeCell ref="K121:L121"/>
    <mergeCell ref="B122:D122"/>
    <mergeCell ref="F122:H122"/>
    <mergeCell ref="K122:L122"/>
    <mergeCell ref="E123:F123"/>
    <mergeCell ref="E124:F124"/>
    <mergeCell ref="E125:F125"/>
    <mergeCell ref="E126:F126"/>
    <mergeCell ref="B127:G127"/>
    <mergeCell ref="B128:G128"/>
    <mergeCell ref="H128:L128"/>
    <mergeCell ref="B129:L129"/>
    <mergeCell ref="B130:L130"/>
    <mergeCell ref="B133:L133"/>
    <mergeCell ref="B134:D134"/>
    <mergeCell ref="F134:H134"/>
    <mergeCell ref="K134:L134"/>
    <mergeCell ref="B135:D135"/>
    <mergeCell ref="F135:H135"/>
    <mergeCell ref="K135:L135"/>
    <mergeCell ref="E136:F136"/>
    <mergeCell ref="E137:F137"/>
    <mergeCell ref="B138:G138"/>
    <mergeCell ref="B139:G139"/>
    <mergeCell ref="H139:L139"/>
    <mergeCell ref="B140:L140"/>
    <mergeCell ref="B141:L141"/>
  </mergeCells>
  <pageMargins left="0.699305555555556" right="0.699305555555556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B1:S38"/>
  <sheetViews>
    <sheetView showGridLines="0" zoomScale="80" zoomScaleNormal="80" topLeftCell="D1" workbookViewId="0">
      <pane ySplit="2" topLeftCell="A3" activePane="bottomLeft" state="frozen"/>
      <selection/>
      <selection pane="bottomLeft" activeCell="M7" sqref="M7"/>
    </sheetView>
  </sheetViews>
  <sheetFormatPr defaultColWidth="9" defaultRowHeight="18.75" customHeight="1"/>
  <cols>
    <col min="1" max="1" width="3.25" style="97" customWidth="1"/>
    <col min="2" max="2" width="6.13333333333333" style="95" customWidth="1"/>
    <col min="3" max="3" width="24.5" style="97" customWidth="1"/>
    <col min="4" max="4" width="18.3833333333333" style="97" customWidth="1"/>
    <col min="5" max="5" width="29.3833333333333" style="95" customWidth="1"/>
    <col min="6" max="6" width="13.3833333333333" style="97" customWidth="1"/>
    <col min="7" max="7" width="22.8833333333333" style="97" customWidth="1"/>
    <col min="8" max="8" width="19.25" style="95" customWidth="1"/>
    <col min="9" max="9" width="13.5" style="97" customWidth="1"/>
    <col min="10" max="10" width="20.1333333333333" style="96" customWidth="1"/>
    <col min="11" max="11" width="17" style="97" customWidth="1"/>
    <col min="12" max="12" width="13.25" style="97" customWidth="1"/>
    <col min="13" max="13" width="11.1333333333333" style="98" customWidth="1"/>
    <col min="14" max="14" width="11.25" style="97" customWidth="1"/>
    <col min="15" max="15" width="19.1333333333333" style="99" customWidth="1"/>
    <col min="16" max="16" width="13" style="97" customWidth="1"/>
    <col min="17" max="17" width="18.3833333333333" style="99" customWidth="1"/>
    <col min="18" max="18" width="18.1333333333333" style="97" customWidth="1"/>
    <col min="19" max="19" width="11.25" style="99" customWidth="1"/>
    <col min="20" max="16384" width="9" style="97"/>
  </cols>
  <sheetData>
    <row r="1" ht="30" customHeight="1" outlineLevel="1" spans="2:19">
      <c r="B1" s="100" t="s">
        <v>163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ht="24.95" customHeight="1" outlineLevel="2" spans="2:19">
      <c r="B2" s="101" t="s">
        <v>7</v>
      </c>
      <c r="C2" s="101" t="s">
        <v>164</v>
      </c>
      <c r="D2" s="101" t="s">
        <v>165</v>
      </c>
      <c r="E2" s="101" t="s">
        <v>166</v>
      </c>
      <c r="F2" s="101" t="s">
        <v>167</v>
      </c>
      <c r="G2" s="101" t="s">
        <v>168</v>
      </c>
      <c r="H2" s="101" t="s">
        <v>169</v>
      </c>
      <c r="I2" s="101" t="s">
        <v>8</v>
      </c>
      <c r="J2" s="101" t="s">
        <v>9</v>
      </c>
      <c r="K2" s="101" t="s">
        <v>170</v>
      </c>
      <c r="L2" s="101" t="s">
        <v>11</v>
      </c>
      <c r="M2" s="101" t="s">
        <v>12</v>
      </c>
      <c r="N2" s="101" t="s">
        <v>13</v>
      </c>
      <c r="O2" s="106" t="s">
        <v>171</v>
      </c>
      <c r="P2" s="101" t="s">
        <v>15</v>
      </c>
      <c r="Q2" s="106" t="s">
        <v>26</v>
      </c>
      <c r="R2" s="101" t="s">
        <v>172</v>
      </c>
      <c r="S2" s="101" t="s">
        <v>173</v>
      </c>
    </row>
    <row r="3" ht="24.95" customHeight="1" outlineLevel="2" spans="2:19">
      <c r="B3" s="102">
        <v>1</v>
      </c>
      <c r="C3" s="102" t="s">
        <v>174</v>
      </c>
      <c r="D3" s="103" t="s">
        <v>175</v>
      </c>
      <c r="E3" s="102" t="s">
        <v>176</v>
      </c>
      <c r="F3" s="172" t="s">
        <v>177</v>
      </c>
      <c r="G3" s="102" t="s">
        <v>178</v>
      </c>
      <c r="H3" s="102" t="s">
        <v>179</v>
      </c>
      <c r="I3" s="107">
        <v>14030101</v>
      </c>
      <c r="J3" s="108" t="s">
        <v>17</v>
      </c>
      <c r="K3" s="107" t="s">
        <v>18</v>
      </c>
      <c r="L3" s="107" t="s">
        <v>19</v>
      </c>
      <c r="M3" s="109"/>
      <c r="N3" s="109"/>
      <c r="O3" s="109"/>
      <c r="P3" s="110"/>
      <c r="Q3" s="110"/>
      <c r="R3" s="107" t="s">
        <v>180</v>
      </c>
      <c r="S3" s="116" t="s">
        <v>181</v>
      </c>
    </row>
    <row r="4" ht="24.95" customHeight="1" outlineLevel="2" spans="2:19">
      <c r="B4" s="102">
        <v>2</v>
      </c>
      <c r="C4" s="102" t="s">
        <v>174</v>
      </c>
      <c r="D4" s="103" t="s">
        <v>175</v>
      </c>
      <c r="E4" s="102" t="s">
        <v>176</v>
      </c>
      <c r="F4" s="172" t="s">
        <v>177</v>
      </c>
      <c r="G4" s="102" t="s">
        <v>178</v>
      </c>
      <c r="H4" s="102" t="s">
        <v>179</v>
      </c>
      <c r="I4" s="107">
        <v>14030102</v>
      </c>
      <c r="J4" s="108" t="s">
        <v>20</v>
      </c>
      <c r="K4" s="107" t="s">
        <v>21</v>
      </c>
      <c r="L4" s="107" t="s">
        <v>19</v>
      </c>
      <c r="M4" s="109"/>
      <c r="N4" s="109"/>
      <c r="O4" s="109"/>
      <c r="P4" s="110"/>
      <c r="Q4" s="110"/>
      <c r="R4" s="107" t="s">
        <v>180</v>
      </c>
      <c r="S4" s="116" t="s">
        <v>181</v>
      </c>
    </row>
    <row r="5" ht="24.95" customHeight="1" outlineLevel="2" spans="2:19">
      <c r="B5" s="102">
        <v>3</v>
      </c>
      <c r="C5" s="102" t="s">
        <v>174</v>
      </c>
      <c r="D5" s="103" t="s">
        <v>175</v>
      </c>
      <c r="E5" s="102" t="s">
        <v>176</v>
      </c>
      <c r="F5" s="172" t="s">
        <v>177</v>
      </c>
      <c r="G5" s="102" t="s">
        <v>178</v>
      </c>
      <c r="H5" s="102" t="s">
        <v>179</v>
      </c>
      <c r="I5" s="107">
        <v>14030103</v>
      </c>
      <c r="J5" s="108" t="s">
        <v>22</v>
      </c>
      <c r="K5" s="107" t="s">
        <v>23</v>
      </c>
      <c r="L5" s="107" t="s">
        <v>19</v>
      </c>
      <c r="M5" s="109"/>
      <c r="N5" s="109"/>
      <c r="O5" s="109"/>
      <c r="P5" s="110"/>
      <c r="Q5" s="110"/>
      <c r="R5" s="107" t="s">
        <v>180</v>
      </c>
      <c r="S5" s="116" t="s">
        <v>181</v>
      </c>
    </row>
    <row r="6" ht="24.95" customHeight="1" outlineLevel="2" spans="2:19">
      <c r="B6" s="102">
        <v>4</v>
      </c>
      <c r="C6" s="102" t="s">
        <v>174</v>
      </c>
      <c r="D6" s="103" t="s">
        <v>175</v>
      </c>
      <c r="E6" s="102" t="s">
        <v>176</v>
      </c>
      <c r="F6" s="172" t="s">
        <v>177</v>
      </c>
      <c r="G6" s="102" t="s">
        <v>178</v>
      </c>
      <c r="H6" s="102" t="s">
        <v>179</v>
      </c>
      <c r="I6" s="107">
        <v>14030104</v>
      </c>
      <c r="J6" s="108" t="s">
        <v>24</v>
      </c>
      <c r="K6" s="107" t="s">
        <v>25</v>
      </c>
      <c r="L6" s="107" t="s">
        <v>19</v>
      </c>
      <c r="M6" s="109"/>
      <c r="N6" s="109"/>
      <c r="O6" s="109"/>
      <c r="P6" s="110"/>
      <c r="Q6" s="110"/>
      <c r="R6" s="107" t="s">
        <v>180</v>
      </c>
      <c r="S6" s="116" t="s">
        <v>181</v>
      </c>
    </row>
    <row r="7" ht="24.95" customHeight="1" outlineLevel="2" spans="2:19">
      <c r="B7" s="102">
        <v>13</v>
      </c>
      <c r="C7" s="102" t="s">
        <v>182</v>
      </c>
      <c r="D7" s="103" t="s">
        <v>175</v>
      </c>
      <c r="E7" s="102" t="s">
        <v>183</v>
      </c>
      <c r="F7" s="172" t="s">
        <v>184</v>
      </c>
      <c r="G7" s="102" t="s">
        <v>185</v>
      </c>
      <c r="H7" s="102" t="s">
        <v>179</v>
      </c>
      <c r="I7" s="107">
        <v>14030107</v>
      </c>
      <c r="J7" s="108" t="s">
        <v>53</v>
      </c>
      <c r="K7" s="112" t="s">
        <v>54</v>
      </c>
      <c r="L7" s="107" t="s">
        <v>41</v>
      </c>
      <c r="M7" s="109"/>
      <c r="N7" s="109"/>
      <c r="O7" s="109"/>
      <c r="P7" s="110"/>
      <c r="Q7" s="110"/>
      <c r="R7" s="107" t="s">
        <v>180</v>
      </c>
      <c r="S7" s="116" t="s">
        <v>186</v>
      </c>
    </row>
    <row r="8" ht="24.95" customHeight="1" outlineLevel="2" spans="2:19">
      <c r="B8" s="102">
        <v>14</v>
      </c>
      <c r="C8" s="102" t="s">
        <v>182</v>
      </c>
      <c r="D8" s="103" t="s">
        <v>175</v>
      </c>
      <c r="E8" s="102" t="s">
        <v>183</v>
      </c>
      <c r="F8" s="172" t="s">
        <v>184</v>
      </c>
      <c r="G8" s="102" t="s">
        <v>185</v>
      </c>
      <c r="H8" s="102" t="s">
        <v>179</v>
      </c>
      <c r="I8" s="107">
        <v>14030108</v>
      </c>
      <c r="J8" s="108" t="s">
        <v>55</v>
      </c>
      <c r="K8" s="112" t="s">
        <v>56</v>
      </c>
      <c r="L8" s="107" t="s">
        <v>41</v>
      </c>
      <c r="M8" s="109"/>
      <c r="N8" s="109"/>
      <c r="O8" s="109"/>
      <c r="P8" s="110"/>
      <c r="Q8" s="110"/>
      <c r="R8" s="107" t="s">
        <v>180</v>
      </c>
      <c r="S8" s="116" t="s">
        <v>186</v>
      </c>
    </row>
    <row r="9" ht="24.95" customHeight="1" outlineLevel="2" spans="2:19">
      <c r="B9" s="102">
        <v>15</v>
      </c>
      <c r="C9" s="102" t="s">
        <v>187</v>
      </c>
      <c r="D9" s="103" t="s">
        <v>175</v>
      </c>
      <c r="E9" s="102" t="s">
        <v>188</v>
      </c>
      <c r="F9" s="172" t="s">
        <v>189</v>
      </c>
      <c r="G9" s="102" t="s">
        <v>190</v>
      </c>
      <c r="H9" s="102" t="s">
        <v>179</v>
      </c>
      <c r="I9" s="107">
        <v>14030106</v>
      </c>
      <c r="J9" s="108" t="s">
        <v>61</v>
      </c>
      <c r="K9" s="107" t="s">
        <v>62</v>
      </c>
      <c r="L9" s="107" t="s">
        <v>39</v>
      </c>
      <c r="M9" s="109"/>
      <c r="N9" s="109"/>
      <c r="O9" s="109"/>
      <c r="P9" s="111"/>
      <c r="Q9" s="110"/>
      <c r="R9" s="107" t="s">
        <v>180</v>
      </c>
      <c r="S9" s="116" t="s">
        <v>181</v>
      </c>
    </row>
    <row r="10" ht="24.95" customHeight="1" outlineLevel="2" spans="2:19">
      <c r="B10" s="102">
        <v>16</v>
      </c>
      <c r="C10" s="102" t="s">
        <v>187</v>
      </c>
      <c r="D10" s="103" t="s">
        <v>175</v>
      </c>
      <c r="E10" s="102" t="s">
        <v>188</v>
      </c>
      <c r="F10" s="172" t="s">
        <v>189</v>
      </c>
      <c r="G10" s="102" t="s">
        <v>190</v>
      </c>
      <c r="H10" s="102" t="s">
        <v>179</v>
      </c>
      <c r="I10" s="107">
        <v>14030105</v>
      </c>
      <c r="J10" s="108" t="s">
        <v>63</v>
      </c>
      <c r="K10" s="107" t="s">
        <v>64</v>
      </c>
      <c r="L10" s="107" t="s">
        <v>39</v>
      </c>
      <c r="M10" s="109"/>
      <c r="N10" s="109"/>
      <c r="O10" s="109"/>
      <c r="P10" s="111"/>
      <c r="Q10" s="110"/>
      <c r="R10" s="107" t="s">
        <v>180</v>
      </c>
      <c r="S10" s="116" t="s">
        <v>181</v>
      </c>
    </row>
    <row r="11" ht="24.95" customHeight="1" outlineLevel="1" spans="2:19">
      <c r="B11" s="101"/>
      <c r="C11" s="101"/>
      <c r="D11" s="101"/>
      <c r="E11" s="101"/>
      <c r="F11" s="101"/>
      <c r="G11" s="101"/>
      <c r="H11" s="101" t="s">
        <v>191</v>
      </c>
      <c r="I11" s="101"/>
      <c r="J11" s="101"/>
      <c r="K11" s="101"/>
      <c r="L11" s="101"/>
      <c r="M11" s="101"/>
      <c r="N11" s="101"/>
      <c r="O11" s="113"/>
      <c r="P11" s="115"/>
      <c r="Q11" s="113">
        <f>SUM(Q3:Q10)</f>
        <v>0</v>
      </c>
      <c r="R11" s="101"/>
      <c r="S11" s="101"/>
    </row>
    <row r="12" s="94" customFormat="1" ht="24.75" customHeight="1" outlineLevel="2" spans="2:19">
      <c r="B12" s="102">
        <v>5</v>
      </c>
      <c r="C12" s="102" t="s">
        <v>182</v>
      </c>
      <c r="D12" s="103" t="s">
        <v>175</v>
      </c>
      <c r="E12" s="102" t="s">
        <v>183</v>
      </c>
      <c r="F12" s="172" t="s">
        <v>184</v>
      </c>
      <c r="G12" s="102" t="s">
        <v>192</v>
      </c>
      <c r="H12" s="102" t="s">
        <v>193</v>
      </c>
      <c r="I12" s="107">
        <v>14030204</v>
      </c>
      <c r="J12" s="108" t="s">
        <v>37</v>
      </c>
      <c r="K12" s="107" t="s">
        <v>38</v>
      </c>
      <c r="L12" s="107" t="s">
        <v>39</v>
      </c>
      <c r="M12" s="109"/>
      <c r="N12" s="109"/>
      <c r="O12" s="109"/>
      <c r="P12" s="109"/>
      <c r="Q12" s="110"/>
      <c r="R12" s="107" t="s">
        <v>180</v>
      </c>
      <c r="S12" s="116" t="s">
        <v>181</v>
      </c>
    </row>
    <row r="13" s="95" customFormat="1" ht="24.95" customHeight="1" outlineLevel="2" spans="2:19">
      <c r="B13" s="102">
        <v>6</v>
      </c>
      <c r="C13" s="102" t="s">
        <v>182</v>
      </c>
      <c r="D13" s="103" t="s">
        <v>175</v>
      </c>
      <c r="E13" s="102" t="s">
        <v>183</v>
      </c>
      <c r="F13" s="172" t="s">
        <v>184</v>
      </c>
      <c r="G13" s="102" t="s">
        <v>192</v>
      </c>
      <c r="H13" s="102" t="s">
        <v>193</v>
      </c>
      <c r="I13" s="107">
        <v>14030206</v>
      </c>
      <c r="J13" s="108" t="s">
        <v>40</v>
      </c>
      <c r="K13" s="107" t="s">
        <v>38</v>
      </c>
      <c r="L13" s="107" t="s">
        <v>41</v>
      </c>
      <c r="M13" s="109"/>
      <c r="N13" s="109"/>
      <c r="O13" s="109"/>
      <c r="P13" s="110"/>
      <c r="Q13" s="110"/>
      <c r="R13" s="107" t="s">
        <v>180</v>
      </c>
      <c r="S13" s="116" t="s">
        <v>181</v>
      </c>
    </row>
    <row r="14" ht="24.95" customHeight="1" outlineLevel="2" spans="2:19">
      <c r="B14" s="102">
        <v>7</v>
      </c>
      <c r="C14" s="102" t="s">
        <v>182</v>
      </c>
      <c r="D14" s="103" t="s">
        <v>175</v>
      </c>
      <c r="E14" s="102" t="s">
        <v>183</v>
      </c>
      <c r="F14" s="172" t="s">
        <v>184</v>
      </c>
      <c r="G14" s="102" t="s">
        <v>192</v>
      </c>
      <c r="H14" s="102" t="s">
        <v>193</v>
      </c>
      <c r="I14" s="107">
        <v>14030208</v>
      </c>
      <c r="J14" s="108" t="s">
        <v>42</v>
      </c>
      <c r="K14" s="107" t="s">
        <v>43</v>
      </c>
      <c r="L14" s="107" t="s">
        <v>39</v>
      </c>
      <c r="M14" s="109"/>
      <c r="N14" s="109"/>
      <c r="O14" s="109"/>
      <c r="P14" s="110"/>
      <c r="Q14" s="110"/>
      <c r="R14" s="107" t="s">
        <v>180</v>
      </c>
      <c r="S14" s="116" t="s">
        <v>181</v>
      </c>
    </row>
    <row r="15" ht="24.95" customHeight="1" outlineLevel="2" spans="2:19">
      <c r="B15" s="102">
        <v>8</v>
      </c>
      <c r="C15" s="102" t="s">
        <v>182</v>
      </c>
      <c r="D15" s="103" t="s">
        <v>175</v>
      </c>
      <c r="E15" s="102" t="s">
        <v>183</v>
      </c>
      <c r="F15" s="172" t="s">
        <v>184</v>
      </c>
      <c r="G15" s="102" t="s">
        <v>192</v>
      </c>
      <c r="H15" s="102" t="s">
        <v>193</v>
      </c>
      <c r="I15" s="107">
        <v>14030210</v>
      </c>
      <c r="J15" s="108" t="s">
        <v>44</v>
      </c>
      <c r="K15" s="107" t="s">
        <v>43</v>
      </c>
      <c r="L15" s="107" t="s">
        <v>41</v>
      </c>
      <c r="M15" s="109"/>
      <c r="N15" s="109"/>
      <c r="O15" s="109"/>
      <c r="P15" s="110"/>
      <c r="Q15" s="110"/>
      <c r="R15" s="107" t="s">
        <v>180</v>
      </c>
      <c r="S15" s="116" t="s">
        <v>186</v>
      </c>
    </row>
    <row r="16" ht="24.95" customHeight="1" outlineLevel="2" spans="2:19">
      <c r="B16" s="102">
        <v>9</v>
      </c>
      <c r="C16" s="102" t="s">
        <v>182</v>
      </c>
      <c r="D16" s="103" t="s">
        <v>175</v>
      </c>
      <c r="E16" s="102" t="s">
        <v>183</v>
      </c>
      <c r="F16" s="172" t="s">
        <v>184</v>
      </c>
      <c r="G16" s="102" t="s">
        <v>192</v>
      </c>
      <c r="H16" s="102" t="s">
        <v>193</v>
      </c>
      <c r="I16" s="107">
        <v>14030212</v>
      </c>
      <c r="J16" s="108" t="s">
        <v>45</v>
      </c>
      <c r="K16" s="107" t="s">
        <v>45</v>
      </c>
      <c r="L16" s="107" t="s">
        <v>41</v>
      </c>
      <c r="M16" s="109"/>
      <c r="N16" s="109"/>
      <c r="O16" s="109"/>
      <c r="P16" s="110"/>
      <c r="Q16" s="110"/>
      <c r="R16" s="107" t="s">
        <v>180</v>
      </c>
      <c r="S16" s="116" t="s">
        <v>186</v>
      </c>
    </row>
    <row r="17" ht="24.95" customHeight="1" outlineLevel="2" spans="2:19">
      <c r="B17" s="102">
        <v>10</v>
      </c>
      <c r="C17" s="102" t="s">
        <v>182</v>
      </c>
      <c r="D17" s="103" t="s">
        <v>175</v>
      </c>
      <c r="E17" s="102" t="s">
        <v>183</v>
      </c>
      <c r="F17" s="172" t="s">
        <v>184</v>
      </c>
      <c r="G17" s="102" t="s">
        <v>192</v>
      </c>
      <c r="H17" s="102" t="s">
        <v>193</v>
      </c>
      <c r="I17" s="107">
        <v>14030213</v>
      </c>
      <c r="J17" s="108" t="s">
        <v>46</v>
      </c>
      <c r="K17" s="107" t="s">
        <v>46</v>
      </c>
      <c r="L17" s="107" t="s">
        <v>41</v>
      </c>
      <c r="M17" s="109"/>
      <c r="N17" s="109"/>
      <c r="O17" s="109"/>
      <c r="P17" s="110"/>
      <c r="Q17" s="110"/>
      <c r="R17" s="107" t="s">
        <v>180</v>
      </c>
      <c r="S17" s="116" t="s">
        <v>186</v>
      </c>
    </row>
    <row r="18" ht="24.95" customHeight="1" outlineLevel="2" spans="2:19">
      <c r="B18" s="102">
        <v>11</v>
      </c>
      <c r="C18" s="102" t="s">
        <v>182</v>
      </c>
      <c r="D18" s="103" t="s">
        <v>175</v>
      </c>
      <c r="E18" s="102" t="s">
        <v>183</v>
      </c>
      <c r="F18" s="172" t="s">
        <v>184</v>
      </c>
      <c r="G18" s="102" t="s">
        <v>192</v>
      </c>
      <c r="H18" s="102" t="s">
        <v>193</v>
      </c>
      <c r="I18" s="107">
        <v>14030214</v>
      </c>
      <c r="J18" s="108" t="s">
        <v>47</v>
      </c>
      <c r="K18" s="107" t="s">
        <v>48</v>
      </c>
      <c r="L18" s="107" t="s">
        <v>41</v>
      </c>
      <c r="M18" s="109"/>
      <c r="N18" s="109"/>
      <c r="O18" s="109"/>
      <c r="P18" s="110"/>
      <c r="Q18" s="110"/>
      <c r="R18" s="107" t="s">
        <v>180</v>
      </c>
      <c r="S18" s="116" t="s">
        <v>186</v>
      </c>
    </row>
    <row r="19" ht="24.95" customHeight="1" outlineLevel="2" spans="2:19">
      <c r="B19" s="102">
        <v>12</v>
      </c>
      <c r="C19" s="102" t="s">
        <v>182</v>
      </c>
      <c r="D19" s="103" t="s">
        <v>175</v>
      </c>
      <c r="E19" s="102" t="s">
        <v>183</v>
      </c>
      <c r="F19" s="172" t="s">
        <v>184</v>
      </c>
      <c r="G19" s="102" t="s">
        <v>192</v>
      </c>
      <c r="H19" s="102" t="s">
        <v>193</v>
      </c>
      <c r="I19" s="107">
        <v>14030215</v>
      </c>
      <c r="J19" s="108" t="s">
        <v>49</v>
      </c>
      <c r="K19" s="107" t="s">
        <v>50</v>
      </c>
      <c r="L19" s="107" t="s">
        <v>41</v>
      </c>
      <c r="M19" s="109"/>
      <c r="N19" s="109"/>
      <c r="O19" s="109"/>
      <c r="P19" s="110"/>
      <c r="Q19" s="110"/>
      <c r="R19" s="107" t="s">
        <v>180</v>
      </c>
      <c r="S19" s="116" t="s">
        <v>186</v>
      </c>
    </row>
    <row r="20" ht="24.95" customHeight="1" outlineLevel="2" spans="2:19">
      <c r="B20" s="102">
        <v>17</v>
      </c>
      <c r="C20" s="102" t="s">
        <v>187</v>
      </c>
      <c r="D20" s="103" t="s">
        <v>175</v>
      </c>
      <c r="E20" s="102" t="s">
        <v>188</v>
      </c>
      <c r="F20" s="172" t="s">
        <v>189</v>
      </c>
      <c r="G20" s="102" t="s">
        <v>194</v>
      </c>
      <c r="H20" s="102" t="s">
        <v>193</v>
      </c>
      <c r="I20" s="107">
        <v>14030201</v>
      </c>
      <c r="J20" s="108" t="s">
        <v>67</v>
      </c>
      <c r="K20" s="107" t="s">
        <v>68</v>
      </c>
      <c r="L20" s="107" t="s">
        <v>39</v>
      </c>
      <c r="M20" s="109"/>
      <c r="N20" s="109"/>
      <c r="O20" s="109"/>
      <c r="P20" s="111"/>
      <c r="Q20" s="110"/>
      <c r="R20" s="107" t="s">
        <v>180</v>
      </c>
      <c r="S20" s="116" t="s">
        <v>186</v>
      </c>
    </row>
    <row r="21" ht="24.95" customHeight="1" outlineLevel="2" spans="2:19">
      <c r="B21" s="102">
        <v>18</v>
      </c>
      <c r="C21" s="102" t="s">
        <v>187</v>
      </c>
      <c r="D21" s="103" t="s">
        <v>175</v>
      </c>
      <c r="E21" s="102" t="s">
        <v>188</v>
      </c>
      <c r="F21" s="172" t="s">
        <v>189</v>
      </c>
      <c r="G21" s="102" t="s">
        <v>194</v>
      </c>
      <c r="H21" s="102" t="s">
        <v>193</v>
      </c>
      <c r="I21" s="107">
        <v>14030202</v>
      </c>
      <c r="J21" s="108" t="s">
        <v>69</v>
      </c>
      <c r="K21" s="107" t="s">
        <v>70</v>
      </c>
      <c r="L21" s="107" t="s">
        <v>39</v>
      </c>
      <c r="M21" s="109"/>
      <c r="N21" s="109"/>
      <c r="O21" s="109"/>
      <c r="P21" s="111"/>
      <c r="Q21" s="110"/>
      <c r="R21" s="107" t="s">
        <v>180</v>
      </c>
      <c r="S21" s="116" t="s">
        <v>195</v>
      </c>
    </row>
    <row r="22" ht="24.95" customHeight="1" outlineLevel="2" spans="2:19">
      <c r="B22" s="102">
        <v>25</v>
      </c>
      <c r="C22" s="102" t="s">
        <v>196</v>
      </c>
      <c r="D22" s="103" t="s">
        <v>175</v>
      </c>
      <c r="E22" s="102" t="s">
        <v>197</v>
      </c>
      <c r="F22" s="172" t="s">
        <v>198</v>
      </c>
      <c r="G22" s="102" t="s">
        <v>199</v>
      </c>
      <c r="H22" s="102" t="s">
        <v>193</v>
      </c>
      <c r="I22" s="107">
        <v>14030216</v>
      </c>
      <c r="J22" s="108" t="s">
        <v>134</v>
      </c>
      <c r="K22" s="112" t="s">
        <v>135</v>
      </c>
      <c r="L22" s="107" t="s">
        <v>41</v>
      </c>
      <c r="M22" s="109"/>
      <c r="N22" s="109"/>
      <c r="O22" s="109"/>
      <c r="P22" s="110"/>
      <c r="Q22" s="110"/>
      <c r="R22" s="107" t="s">
        <v>200</v>
      </c>
      <c r="S22" s="116" t="s">
        <v>186</v>
      </c>
    </row>
    <row r="23" ht="24.95" customHeight="1" outlineLevel="1" spans="2:19">
      <c r="B23" s="101"/>
      <c r="C23" s="101"/>
      <c r="D23" s="101"/>
      <c r="E23" s="101"/>
      <c r="F23" s="101"/>
      <c r="G23" s="101"/>
      <c r="H23" s="101" t="s">
        <v>201</v>
      </c>
      <c r="I23" s="101"/>
      <c r="J23" s="101"/>
      <c r="K23" s="101"/>
      <c r="L23" s="101"/>
      <c r="M23" s="101"/>
      <c r="N23" s="101"/>
      <c r="O23" s="113"/>
      <c r="P23" s="114"/>
      <c r="Q23" s="113">
        <f>SUM(Q12:Q22)</f>
        <v>0</v>
      </c>
      <c r="R23" s="101"/>
      <c r="S23" s="101"/>
    </row>
    <row r="24" ht="24.95" customHeight="1" outlineLevel="2" spans="2:19">
      <c r="B24" s="102">
        <v>19</v>
      </c>
      <c r="C24" s="102" t="s">
        <v>202</v>
      </c>
      <c r="D24" s="103" t="s">
        <v>175</v>
      </c>
      <c r="E24" s="102" t="s">
        <v>203</v>
      </c>
      <c r="F24" s="172" t="s">
        <v>204</v>
      </c>
      <c r="G24" s="102" t="s">
        <v>205</v>
      </c>
      <c r="H24" s="102" t="s">
        <v>206</v>
      </c>
      <c r="I24" s="107">
        <v>14110101</v>
      </c>
      <c r="J24" s="108" t="s">
        <v>114</v>
      </c>
      <c r="K24" s="107" t="s">
        <v>115</v>
      </c>
      <c r="L24" s="107" t="s">
        <v>116</v>
      </c>
      <c r="M24" s="109"/>
      <c r="N24" s="109"/>
      <c r="O24" s="109"/>
      <c r="P24" s="110"/>
      <c r="Q24" s="110"/>
      <c r="R24" s="107" t="s">
        <v>180</v>
      </c>
      <c r="S24" s="116" t="s">
        <v>195</v>
      </c>
    </row>
    <row r="25" ht="24.95" customHeight="1" outlineLevel="2" spans="2:19">
      <c r="B25" s="102">
        <v>20</v>
      </c>
      <c r="C25" s="102" t="s">
        <v>202</v>
      </c>
      <c r="D25" s="103" t="s">
        <v>175</v>
      </c>
      <c r="E25" s="102" t="s">
        <v>203</v>
      </c>
      <c r="F25" s="172" t="s">
        <v>204</v>
      </c>
      <c r="G25" s="102" t="s">
        <v>205</v>
      </c>
      <c r="H25" s="102" t="s">
        <v>206</v>
      </c>
      <c r="I25" s="107">
        <v>14110102</v>
      </c>
      <c r="J25" s="108" t="s">
        <v>117</v>
      </c>
      <c r="K25" s="107" t="s">
        <v>118</v>
      </c>
      <c r="L25" s="107" t="s">
        <v>116</v>
      </c>
      <c r="M25" s="109"/>
      <c r="N25" s="109"/>
      <c r="O25" s="109"/>
      <c r="P25" s="110"/>
      <c r="Q25" s="110"/>
      <c r="R25" s="107" t="s">
        <v>180</v>
      </c>
      <c r="S25" s="116" t="s">
        <v>186</v>
      </c>
    </row>
    <row r="26" ht="24.95" customHeight="1" outlineLevel="2" spans="2:19">
      <c r="B26" s="102">
        <v>21</v>
      </c>
      <c r="C26" s="102" t="s">
        <v>202</v>
      </c>
      <c r="D26" s="103" t="s">
        <v>175</v>
      </c>
      <c r="E26" s="102" t="s">
        <v>203</v>
      </c>
      <c r="F26" s="172" t="s">
        <v>204</v>
      </c>
      <c r="G26" s="102" t="s">
        <v>205</v>
      </c>
      <c r="H26" s="102" t="s">
        <v>206</v>
      </c>
      <c r="I26" s="107">
        <v>14110103</v>
      </c>
      <c r="J26" s="108" t="s">
        <v>119</v>
      </c>
      <c r="K26" s="107" t="s">
        <v>120</v>
      </c>
      <c r="L26" s="107" t="s">
        <v>41</v>
      </c>
      <c r="M26" s="109"/>
      <c r="N26" s="109"/>
      <c r="O26" s="109"/>
      <c r="P26" s="110"/>
      <c r="Q26" s="110"/>
      <c r="R26" s="107" t="s">
        <v>180</v>
      </c>
      <c r="S26" s="116" t="s">
        <v>186</v>
      </c>
    </row>
    <row r="27" ht="24.95" customHeight="1" outlineLevel="2" spans="2:19">
      <c r="B27" s="102">
        <v>22</v>
      </c>
      <c r="C27" s="102" t="s">
        <v>202</v>
      </c>
      <c r="D27" s="103" t="s">
        <v>175</v>
      </c>
      <c r="E27" s="102" t="s">
        <v>203</v>
      </c>
      <c r="F27" s="172" t="s">
        <v>204</v>
      </c>
      <c r="G27" s="102" t="s">
        <v>205</v>
      </c>
      <c r="H27" s="102" t="s">
        <v>206</v>
      </c>
      <c r="I27" s="107">
        <v>14110104</v>
      </c>
      <c r="J27" s="108" t="s">
        <v>121</v>
      </c>
      <c r="K27" s="107" t="s">
        <v>122</v>
      </c>
      <c r="L27" s="107" t="s">
        <v>41</v>
      </c>
      <c r="M27" s="109"/>
      <c r="N27" s="109"/>
      <c r="O27" s="109"/>
      <c r="P27" s="110"/>
      <c r="Q27" s="110"/>
      <c r="R27" s="107" t="s">
        <v>180</v>
      </c>
      <c r="S27" s="116" t="s">
        <v>186</v>
      </c>
    </row>
    <row r="28" ht="24.95" customHeight="1" outlineLevel="2" spans="2:19">
      <c r="B28" s="102">
        <v>23</v>
      </c>
      <c r="C28" s="102" t="s">
        <v>202</v>
      </c>
      <c r="D28" s="103" t="s">
        <v>175</v>
      </c>
      <c r="E28" s="102" t="s">
        <v>203</v>
      </c>
      <c r="F28" s="172" t="s">
        <v>204</v>
      </c>
      <c r="G28" s="102" t="s">
        <v>205</v>
      </c>
      <c r="H28" s="102" t="s">
        <v>206</v>
      </c>
      <c r="I28" s="107">
        <v>14110106</v>
      </c>
      <c r="J28" s="108" t="s">
        <v>123</v>
      </c>
      <c r="K28" s="107" t="s">
        <v>124</v>
      </c>
      <c r="L28" s="107" t="s">
        <v>125</v>
      </c>
      <c r="M28" s="109"/>
      <c r="N28" s="109"/>
      <c r="O28" s="109"/>
      <c r="P28" s="110"/>
      <c r="Q28" s="110"/>
      <c r="R28" s="107" t="s">
        <v>180</v>
      </c>
      <c r="S28" s="116" t="s">
        <v>186</v>
      </c>
    </row>
    <row r="29" ht="24.95" customHeight="1" outlineLevel="2" spans="2:19">
      <c r="B29" s="102">
        <v>24</v>
      </c>
      <c r="C29" s="102" t="s">
        <v>202</v>
      </c>
      <c r="D29" s="103" t="s">
        <v>175</v>
      </c>
      <c r="E29" s="102" t="s">
        <v>203</v>
      </c>
      <c r="F29" s="172" t="s">
        <v>204</v>
      </c>
      <c r="G29" s="102" t="s">
        <v>205</v>
      </c>
      <c r="H29" s="102" t="s">
        <v>206</v>
      </c>
      <c r="I29" s="107">
        <v>14110107</v>
      </c>
      <c r="J29" s="108" t="s">
        <v>126</v>
      </c>
      <c r="K29" s="107" t="s">
        <v>127</v>
      </c>
      <c r="L29" s="107" t="s">
        <v>41</v>
      </c>
      <c r="M29" s="109"/>
      <c r="N29" s="109"/>
      <c r="O29" s="109"/>
      <c r="P29" s="110"/>
      <c r="Q29" s="110"/>
      <c r="R29" s="107" t="s">
        <v>180</v>
      </c>
      <c r="S29" s="116" t="s">
        <v>186</v>
      </c>
    </row>
    <row r="30" ht="24.95" customHeight="1" outlineLevel="1" spans="2:19">
      <c r="B30" s="101"/>
      <c r="C30" s="101"/>
      <c r="D30" s="101"/>
      <c r="E30" s="101"/>
      <c r="F30" s="101"/>
      <c r="G30" s="101"/>
      <c r="H30" s="101" t="s">
        <v>207</v>
      </c>
      <c r="I30" s="101"/>
      <c r="J30" s="101"/>
      <c r="K30" s="101"/>
      <c r="L30" s="101"/>
      <c r="M30" s="101"/>
      <c r="N30" s="101"/>
      <c r="O30" s="106"/>
      <c r="P30" s="101"/>
      <c r="Q30" s="106">
        <f>SUM(Q24:Q29)</f>
        <v>0</v>
      </c>
      <c r="R30" s="101"/>
      <c r="S30" s="101"/>
    </row>
    <row r="31" ht="24.95" customHeight="1" outlineLevel="1" collapsed="1" spans="2:19">
      <c r="B31" s="101"/>
      <c r="C31" s="101"/>
      <c r="D31" s="101"/>
      <c r="E31" s="101"/>
      <c r="F31" s="101"/>
      <c r="G31" s="101"/>
      <c r="H31" s="101" t="s">
        <v>208</v>
      </c>
      <c r="I31" s="101"/>
      <c r="J31" s="101"/>
      <c r="K31" s="101"/>
      <c r="L31" s="101"/>
      <c r="M31" s="101"/>
      <c r="N31" s="101"/>
      <c r="O31" s="113"/>
      <c r="P31" s="115"/>
      <c r="Q31" s="113">
        <f>Q23+Q30+Q11</f>
        <v>0</v>
      </c>
      <c r="R31" s="101"/>
      <c r="S31" s="101"/>
    </row>
    <row r="38" s="96" customFormat="1" ht="120.75" customHeight="1" spans="2:19">
      <c r="B38" s="104" t="s">
        <v>209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</row>
  </sheetData>
  <autoFilter ref="B2:S31">
    <sortState ref="B2:S31">
      <sortCondition ref="H3"/>
    </sortState>
    <extLst/>
  </autoFilter>
  <mergeCells count="2">
    <mergeCell ref="B1:S1"/>
    <mergeCell ref="B38:S38"/>
  </mergeCells>
  <pageMargins left="0.699305555555556" right="0.699305555555556" top="0.75" bottom="0.75" header="0.3" footer="0.3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B1:S38"/>
  <sheetViews>
    <sheetView showGridLines="0" zoomScale="90" zoomScaleNormal="90" topLeftCell="F1" workbookViewId="0">
      <pane ySplit="2" topLeftCell="A3" activePane="bottomLeft" state="frozen"/>
      <selection/>
      <selection pane="bottomLeft" activeCell="K18" sqref="K18"/>
    </sheetView>
  </sheetViews>
  <sheetFormatPr defaultColWidth="9" defaultRowHeight="18.75" customHeight="1"/>
  <cols>
    <col min="1" max="1" width="3.25" style="97" customWidth="1"/>
    <col min="2" max="2" width="6.13333333333333" style="95" customWidth="1"/>
    <col min="3" max="3" width="24.5" style="97" customWidth="1"/>
    <col min="4" max="4" width="18.3833333333333" style="97" customWidth="1"/>
    <col min="5" max="5" width="29.3833333333333" style="95" customWidth="1"/>
    <col min="6" max="6" width="13.3833333333333" style="97" customWidth="1"/>
    <col min="7" max="7" width="22.8833333333333" style="97" customWidth="1"/>
    <col min="8" max="8" width="19.25" style="95" customWidth="1"/>
    <col min="9" max="9" width="13.5" style="97" customWidth="1"/>
    <col min="10" max="10" width="20.1333333333333" style="96" customWidth="1"/>
    <col min="11" max="11" width="17" style="97" customWidth="1"/>
    <col min="12" max="12" width="13.25" style="97" customWidth="1"/>
    <col min="13" max="13" width="15.6916666666667" style="98" customWidth="1"/>
    <col min="14" max="14" width="11.25" style="97" customWidth="1"/>
    <col min="15" max="15" width="19.1333333333333" style="99" customWidth="1"/>
    <col min="16" max="16" width="13" style="97" customWidth="1"/>
    <col min="17" max="17" width="18.3833333333333" style="99" customWidth="1"/>
    <col min="18" max="18" width="18.1333333333333" style="97" customWidth="1"/>
    <col min="19" max="19" width="11.25" style="99" customWidth="1"/>
    <col min="20" max="16384" width="9" style="97"/>
  </cols>
  <sheetData>
    <row r="1" ht="30" customHeight="1" outlineLevel="1" spans="2:19">
      <c r="B1" s="100" t="s">
        <v>163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ht="24.95" customHeight="1" outlineLevel="2" spans="2:19">
      <c r="B2" s="101" t="s">
        <v>7</v>
      </c>
      <c r="C2" s="101" t="s">
        <v>164</v>
      </c>
      <c r="D2" s="101" t="s">
        <v>165</v>
      </c>
      <c r="E2" s="101" t="s">
        <v>166</v>
      </c>
      <c r="F2" s="101" t="s">
        <v>167</v>
      </c>
      <c r="G2" s="101" t="s">
        <v>168</v>
      </c>
      <c r="H2" s="101" t="s">
        <v>169</v>
      </c>
      <c r="I2" s="101" t="s">
        <v>8</v>
      </c>
      <c r="J2" s="101" t="s">
        <v>9</v>
      </c>
      <c r="K2" s="101" t="s">
        <v>170</v>
      </c>
      <c r="L2" s="101" t="s">
        <v>11</v>
      </c>
      <c r="M2" s="101" t="s">
        <v>12</v>
      </c>
      <c r="N2" s="101" t="s">
        <v>13</v>
      </c>
      <c r="O2" s="106" t="s">
        <v>171</v>
      </c>
      <c r="P2" s="101" t="s">
        <v>15</v>
      </c>
      <c r="Q2" s="106" t="s">
        <v>26</v>
      </c>
      <c r="R2" s="101" t="s">
        <v>172</v>
      </c>
      <c r="S2" s="101" t="s">
        <v>173</v>
      </c>
    </row>
    <row r="3" s="94" customFormat="1" ht="24.75" customHeight="1" outlineLevel="2" spans="2:19">
      <c r="B3" s="102">
        <v>5</v>
      </c>
      <c r="C3" s="102" t="s">
        <v>182</v>
      </c>
      <c r="D3" s="103" t="s">
        <v>175</v>
      </c>
      <c r="E3" s="102" t="s">
        <v>183</v>
      </c>
      <c r="F3" s="172" t="s">
        <v>184</v>
      </c>
      <c r="G3" s="102" t="s">
        <v>192</v>
      </c>
      <c r="H3" s="102" t="s">
        <v>193</v>
      </c>
      <c r="I3" s="107">
        <v>14030204</v>
      </c>
      <c r="J3" s="108" t="s">
        <v>37</v>
      </c>
      <c r="K3" s="107" t="s">
        <v>38</v>
      </c>
      <c r="L3" s="107" t="s">
        <v>39</v>
      </c>
      <c r="M3" s="109">
        <f>SUMIF('采购入库单(资料表）'!C:C,I3,'采购入库单(资料表）'!H:H)</f>
        <v>13000</v>
      </c>
      <c r="N3" s="109">
        <f>ROUND(Q3/M3,2)</f>
        <v>4.5</v>
      </c>
      <c r="O3" s="109">
        <f>SUMIF('采购入库单(资料表）'!C:C,I3,'采购入库单(资料表）'!J:J)</f>
        <v>58500</v>
      </c>
      <c r="P3" s="109">
        <f>SUMIF('采购入库单(资料表）'!C:C,I3,'采购入库单(资料表）'!K:K)</f>
        <v>0</v>
      </c>
      <c r="Q3" s="110">
        <f>O3+P3</f>
        <v>58500</v>
      </c>
      <c r="R3" s="107" t="s">
        <v>180</v>
      </c>
      <c r="S3" s="116" t="s">
        <v>181</v>
      </c>
    </row>
    <row r="4" s="95" customFormat="1" ht="24.95" customHeight="1" outlineLevel="2" spans="2:19">
      <c r="B4" s="102">
        <v>6</v>
      </c>
      <c r="C4" s="102" t="s">
        <v>182</v>
      </c>
      <c r="D4" s="103" t="s">
        <v>175</v>
      </c>
      <c r="E4" s="102" t="s">
        <v>183</v>
      </c>
      <c r="F4" s="172" t="s">
        <v>184</v>
      </c>
      <c r="G4" s="102" t="s">
        <v>192</v>
      </c>
      <c r="H4" s="102" t="s">
        <v>193</v>
      </c>
      <c r="I4" s="107">
        <v>14030206</v>
      </c>
      <c r="J4" s="108" t="s">
        <v>40</v>
      </c>
      <c r="K4" s="107" t="s">
        <v>38</v>
      </c>
      <c r="L4" s="107" t="s">
        <v>41</v>
      </c>
      <c r="M4" s="109">
        <f>SUMIF('采购入库单(资料表）'!C:C,I4,'采购入库单(资料表）'!H:H)</f>
        <v>15000</v>
      </c>
      <c r="N4" s="109">
        <f t="shared" ref="N4:N13" si="0">ROUND(Q4/M4,2)</f>
        <v>1.6</v>
      </c>
      <c r="O4" s="109">
        <f>SUMIF('采购入库单(资料表）'!C:C,I4,'采购入库单(资料表）'!J:J)</f>
        <v>24000</v>
      </c>
      <c r="P4" s="110">
        <f>SUMIF('采购入库单(资料表）'!C:C,I4,'采购入库单(资料表）'!K:K)</f>
        <v>0</v>
      </c>
      <c r="Q4" s="110">
        <f t="shared" ref="Q3:Q13" si="1">O4+P4</f>
        <v>24000</v>
      </c>
      <c r="R4" s="107" t="s">
        <v>180</v>
      </c>
      <c r="S4" s="116" t="s">
        <v>181</v>
      </c>
    </row>
    <row r="5" ht="24.95" customHeight="1" outlineLevel="2" spans="2:19">
      <c r="B5" s="102">
        <v>7</v>
      </c>
      <c r="C5" s="102" t="s">
        <v>182</v>
      </c>
      <c r="D5" s="103" t="s">
        <v>175</v>
      </c>
      <c r="E5" s="102" t="s">
        <v>183</v>
      </c>
      <c r="F5" s="172" t="s">
        <v>184</v>
      </c>
      <c r="G5" s="102" t="s">
        <v>192</v>
      </c>
      <c r="H5" s="102" t="s">
        <v>193</v>
      </c>
      <c r="I5" s="107">
        <v>14030208</v>
      </c>
      <c r="J5" s="108" t="s">
        <v>42</v>
      </c>
      <c r="K5" s="107" t="s">
        <v>43</v>
      </c>
      <c r="L5" s="107" t="s">
        <v>39</v>
      </c>
      <c r="M5" s="109">
        <f>SUMIF('采购入库单(资料表）'!C:C,I5,'采购入库单(资料表）'!H:H)</f>
        <v>11000</v>
      </c>
      <c r="N5" s="109">
        <f t="shared" si="0"/>
        <v>4.5</v>
      </c>
      <c r="O5" s="109">
        <f>SUMIF('采购入库单(资料表）'!C:C,I5,'采购入库单(资料表）'!J:J)</f>
        <v>49500</v>
      </c>
      <c r="P5" s="110">
        <f>SUMIF('采购入库单(资料表）'!C:C,I5,'采购入库单(资料表）'!K:K)</f>
        <v>0</v>
      </c>
      <c r="Q5" s="110">
        <f t="shared" si="1"/>
        <v>49500</v>
      </c>
      <c r="R5" s="107" t="s">
        <v>180</v>
      </c>
      <c r="S5" s="116" t="s">
        <v>181</v>
      </c>
    </row>
    <row r="6" ht="24.95" customHeight="1" outlineLevel="2" spans="2:19">
      <c r="B6" s="102">
        <v>8</v>
      </c>
      <c r="C6" s="102" t="s">
        <v>182</v>
      </c>
      <c r="D6" s="103" t="s">
        <v>175</v>
      </c>
      <c r="E6" s="102" t="s">
        <v>183</v>
      </c>
      <c r="F6" s="172" t="s">
        <v>184</v>
      </c>
      <c r="G6" s="102" t="s">
        <v>192</v>
      </c>
      <c r="H6" s="102" t="s">
        <v>193</v>
      </c>
      <c r="I6" s="107">
        <v>14030210</v>
      </c>
      <c r="J6" s="108" t="s">
        <v>44</v>
      </c>
      <c r="K6" s="107" t="s">
        <v>43</v>
      </c>
      <c r="L6" s="107" t="s">
        <v>41</v>
      </c>
      <c r="M6" s="109">
        <f>SUMIF('采购入库单(资料表）'!C:C,I6,'采购入库单(资料表）'!H:H)</f>
        <v>15000</v>
      </c>
      <c r="N6" s="109">
        <f t="shared" si="0"/>
        <v>1.6</v>
      </c>
      <c r="O6" s="109">
        <f>SUMIF('采购入库单(资料表）'!C:C,I6,'采购入库单(资料表）'!J:J)</f>
        <v>24000</v>
      </c>
      <c r="P6" s="110">
        <f>SUMIF('采购入库单(资料表）'!C:C,I6,'采购入库单(资料表）'!K:K)</f>
        <v>0</v>
      </c>
      <c r="Q6" s="110">
        <f t="shared" si="1"/>
        <v>24000</v>
      </c>
      <c r="R6" s="107" t="s">
        <v>180</v>
      </c>
      <c r="S6" s="116" t="s">
        <v>186</v>
      </c>
    </row>
    <row r="7" ht="24.95" customHeight="1" outlineLevel="2" spans="2:19">
      <c r="B7" s="102">
        <v>9</v>
      </c>
      <c r="C7" s="102" t="s">
        <v>182</v>
      </c>
      <c r="D7" s="103" t="s">
        <v>175</v>
      </c>
      <c r="E7" s="102" t="s">
        <v>183</v>
      </c>
      <c r="F7" s="172" t="s">
        <v>184</v>
      </c>
      <c r="G7" s="102" t="s">
        <v>192</v>
      </c>
      <c r="H7" s="102" t="s">
        <v>193</v>
      </c>
      <c r="I7" s="107">
        <v>14030212</v>
      </c>
      <c r="J7" s="108" t="s">
        <v>45</v>
      </c>
      <c r="K7" s="107" t="s">
        <v>45</v>
      </c>
      <c r="L7" s="107" t="s">
        <v>41</v>
      </c>
      <c r="M7" s="109">
        <f>SUMIF('采购入库单(资料表）'!C:C,I7,'采购入库单(资料表）'!H:H)</f>
        <v>6500</v>
      </c>
      <c r="N7" s="109">
        <f t="shared" si="0"/>
        <v>1.8</v>
      </c>
      <c r="O7" s="109">
        <f>SUMIF('采购入库单(资料表）'!C:C,I7,'采购入库单(资料表）'!J:J)</f>
        <v>11700</v>
      </c>
      <c r="P7" s="110">
        <f>SUMIF('采购入库单(资料表）'!C:C,I7,'采购入库单(资料表）'!K:K)</f>
        <v>0</v>
      </c>
      <c r="Q7" s="110">
        <f t="shared" si="1"/>
        <v>11700</v>
      </c>
      <c r="R7" s="107" t="s">
        <v>180</v>
      </c>
      <c r="S7" s="116" t="s">
        <v>186</v>
      </c>
    </row>
    <row r="8" ht="24.95" customHeight="1" outlineLevel="2" spans="2:19">
      <c r="B8" s="102">
        <v>10</v>
      </c>
      <c r="C8" s="102" t="s">
        <v>182</v>
      </c>
      <c r="D8" s="103" t="s">
        <v>175</v>
      </c>
      <c r="E8" s="102" t="s">
        <v>183</v>
      </c>
      <c r="F8" s="172" t="s">
        <v>184</v>
      </c>
      <c r="G8" s="102" t="s">
        <v>192</v>
      </c>
      <c r="H8" s="102" t="s">
        <v>193</v>
      </c>
      <c r="I8" s="107">
        <v>14030213</v>
      </c>
      <c r="J8" s="108" t="s">
        <v>46</v>
      </c>
      <c r="K8" s="107" t="s">
        <v>46</v>
      </c>
      <c r="L8" s="107" t="s">
        <v>41</v>
      </c>
      <c r="M8" s="109">
        <f>SUMIF('采购入库单(资料表）'!C:C,I8,'采购入库单(资料表）'!H:H)</f>
        <v>6500</v>
      </c>
      <c r="N8" s="109">
        <f t="shared" si="0"/>
        <v>1.8</v>
      </c>
      <c r="O8" s="109">
        <f>SUMIF('采购入库单(资料表）'!C:C,I8,'采购入库单(资料表）'!J:J)</f>
        <v>11700</v>
      </c>
      <c r="P8" s="110">
        <f>SUMIF('采购入库单(资料表）'!C:C,I8,'采购入库单(资料表）'!K:K)</f>
        <v>0</v>
      </c>
      <c r="Q8" s="110">
        <f t="shared" si="1"/>
        <v>11700</v>
      </c>
      <c r="R8" s="107" t="s">
        <v>180</v>
      </c>
      <c r="S8" s="116" t="s">
        <v>186</v>
      </c>
    </row>
    <row r="9" ht="24.95" customHeight="1" outlineLevel="2" spans="2:19">
      <c r="B9" s="102">
        <v>11</v>
      </c>
      <c r="C9" s="102" t="s">
        <v>182</v>
      </c>
      <c r="D9" s="103" t="s">
        <v>175</v>
      </c>
      <c r="E9" s="102" t="s">
        <v>183</v>
      </c>
      <c r="F9" s="172" t="s">
        <v>184</v>
      </c>
      <c r="G9" s="102" t="s">
        <v>192</v>
      </c>
      <c r="H9" s="102" t="s">
        <v>193</v>
      </c>
      <c r="I9" s="107">
        <v>14030214</v>
      </c>
      <c r="J9" s="108" t="s">
        <v>47</v>
      </c>
      <c r="K9" s="107" t="s">
        <v>48</v>
      </c>
      <c r="L9" s="107" t="s">
        <v>41</v>
      </c>
      <c r="M9" s="109">
        <f>SUMIF('采购入库单(资料表）'!C:C,I9,'采购入库单(资料表）'!H:H)</f>
        <v>55000</v>
      </c>
      <c r="N9" s="109">
        <f t="shared" si="0"/>
        <v>0.8</v>
      </c>
      <c r="O9" s="109">
        <f>SUMIF('采购入库单(资料表）'!C:C,I9,'采购入库单(资料表）'!J:J)</f>
        <v>44000</v>
      </c>
      <c r="P9" s="110">
        <f>SUMIF('采购入库单(资料表）'!C:C,I9,'采购入库单(资料表）'!K:K)</f>
        <v>0</v>
      </c>
      <c r="Q9" s="110">
        <f t="shared" si="1"/>
        <v>44000</v>
      </c>
      <c r="R9" s="107" t="s">
        <v>180</v>
      </c>
      <c r="S9" s="116" t="s">
        <v>186</v>
      </c>
    </row>
    <row r="10" ht="24.95" customHeight="1" outlineLevel="2" spans="2:19">
      <c r="B10" s="102">
        <v>12</v>
      </c>
      <c r="C10" s="102" t="s">
        <v>182</v>
      </c>
      <c r="D10" s="103" t="s">
        <v>175</v>
      </c>
      <c r="E10" s="102" t="s">
        <v>183</v>
      </c>
      <c r="F10" s="172" t="s">
        <v>184</v>
      </c>
      <c r="G10" s="102" t="s">
        <v>192</v>
      </c>
      <c r="H10" s="102" t="s">
        <v>193</v>
      </c>
      <c r="I10" s="107">
        <v>14030215</v>
      </c>
      <c r="J10" s="108" t="s">
        <v>49</v>
      </c>
      <c r="K10" s="107" t="s">
        <v>50</v>
      </c>
      <c r="L10" s="107" t="s">
        <v>41</v>
      </c>
      <c r="M10" s="109">
        <f>SUMIF('采购入库单(资料表）'!C:C,I10,'采购入库单(资料表）'!H:H)</f>
        <v>5000</v>
      </c>
      <c r="N10" s="109">
        <f t="shared" si="0"/>
        <v>6.7</v>
      </c>
      <c r="O10" s="109">
        <f>SUMIF('采购入库单(资料表）'!C:C,I10,'采购入库单(资料表）'!J:J)</f>
        <v>33500</v>
      </c>
      <c r="P10" s="110">
        <f>SUMIF('采购入库单(资料表）'!C:C,I10,'采购入库单(资料表）'!K:K)</f>
        <v>0</v>
      </c>
      <c r="Q10" s="110">
        <f t="shared" si="1"/>
        <v>33500</v>
      </c>
      <c r="R10" s="107" t="s">
        <v>180</v>
      </c>
      <c r="S10" s="116" t="s">
        <v>186</v>
      </c>
    </row>
    <row r="11" ht="24.95" customHeight="1" outlineLevel="2" spans="2:19">
      <c r="B11" s="102">
        <v>17</v>
      </c>
      <c r="C11" s="102" t="s">
        <v>187</v>
      </c>
      <c r="D11" s="103" t="s">
        <v>175</v>
      </c>
      <c r="E11" s="102" t="s">
        <v>188</v>
      </c>
      <c r="F11" s="172" t="s">
        <v>189</v>
      </c>
      <c r="G11" s="102" t="s">
        <v>194</v>
      </c>
      <c r="H11" s="102" t="s">
        <v>193</v>
      </c>
      <c r="I11" s="107">
        <v>14030201</v>
      </c>
      <c r="J11" s="108" t="s">
        <v>67</v>
      </c>
      <c r="K11" s="107" t="s">
        <v>68</v>
      </c>
      <c r="L11" s="107" t="s">
        <v>39</v>
      </c>
      <c r="M11" s="109">
        <f>SUMIF('采购入库单(资料表）'!C:C,I11,'采购入库单(资料表）'!H:H)</f>
        <v>19000</v>
      </c>
      <c r="N11" s="109">
        <f t="shared" si="0"/>
        <v>2.5</v>
      </c>
      <c r="O11" s="109">
        <f>SUMIF('采购入库单(资料表）'!C:C,I11,'采购入库单(资料表）'!J:J)</f>
        <v>47310</v>
      </c>
      <c r="P11" s="111">
        <f>SUMIF('采购入库单(资料表）'!C:C,I11,'采购入库单(资料表）'!K:K)</f>
        <v>155.61</v>
      </c>
      <c r="Q11" s="110">
        <f t="shared" si="1"/>
        <v>47465.61</v>
      </c>
      <c r="R11" s="107" t="s">
        <v>180</v>
      </c>
      <c r="S11" s="116" t="s">
        <v>186</v>
      </c>
    </row>
    <row r="12" ht="24.95" customHeight="1" outlineLevel="2" spans="2:19">
      <c r="B12" s="102">
        <v>18</v>
      </c>
      <c r="C12" s="102" t="s">
        <v>187</v>
      </c>
      <c r="D12" s="103" t="s">
        <v>175</v>
      </c>
      <c r="E12" s="102" t="s">
        <v>188</v>
      </c>
      <c r="F12" s="172" t="s">
        <v>189</v>
      </c>
      <c r="G12" s="102" t="s">
        <v>194</v>
      </c>
      <c r="H12" s="102" t="s">
        <v>193</v>
      </c>
      <c r="I12" s="107">
        <v>14030202</v>
      </c>
      <c r="J12" s="108" t="s">
        <v>69</v>
      </c>
      <c r="K12" s="107" t="s">
        <v>70</v>
      </c>
      <c r="L12" s="107" t="s">
        <v>39</v>
      </c>
      <c r="M12" s="109">
        <f>SUMIF('采购入库单(资料表）'!C:C,I12,'采购入库单(资料表）'!H:H)</f>
        <v>9000</v>
      </c>
      <c r="N12" s="109">
        <f t="shared" si="0"/>
        <v>2.5</v>
      </c>
      <c r="O12" s="109">
        <f>SUMIF('采购入库单(资料表）'!C:C,I12,'采购入库单(资料表）'!J:J)</f>
        <v>22410</v>
      </c>
      <c r="P12" s="111">
        <f>SUMIF('采购入库单(资料表）'!C:C,I12,'采购入库单(资料表）'!K:K)</f>
        <v>73.71</v>
      </c>
      <c r="Q12" s="110">
        <f t="shared" si="1"/>
        <v>22483.71</v>
      </c>
      <c r="R12" s="107" t="s">
        <v>180</v>
      </c>
      <c r="S12" s="116" t="s">
        <v>195</v>
      </c>
    </row>
    <row r="13" ht="24.95" customHeight="1" outlineLevel="2" spans="2:19">
      <c r="B13" s="102">
        <v>25</v>
      </c>
      <c r="C13" s="102" t="s">
        <v>196</v>
      </c>
      <c r="D13" s="103" t="s">
        <v>175</v>
      </c>
      <c r="E13" s="102" t="s">
        <v>197</v>
      </c>
      <c r="F13" s="172" t="s">
        <v>198</v>
      </c>
      <c r="G13" s="102" t="s">
        <v>199</v>
      </c>
      <c r="H13" s="102" t="s">
        <v>193</v>
      </c>
      <c r="I13" s="107">
        <v>14030216</v>
      </c>
      <c r="J13" s="108" t="s">
        <v>134</v>
      </c>
      <c r="K13" s="112" t="s">
        <v>135</v>
      </c>
      <c r="L13" s="107" t="s">
        <v>41</v>
      </c>
      <c r="M13" s="109">
        <f>SUMIF('采购入库单(资料表）'!C:C,I13,'采购入库单(资料表）'!H:H)</f>
        <v>50000</v>
      </c>
      <c r="N13" s="109">
        <f t="shared" si="0"/>
        <v>0.05</v>
      </c>
      <c r="O13" s="109">
        <f>SUMIF('采购入库单(资料表）'!C:C,I13,'采购入库单(资料表）'!J:J)</f>
        <v>2500</v>
      </c>
      <c r="P13" s="110">
        <f>SUMIF('采购入库单(资料表）'!C:C,I13,'采购入库单(资料表）'!K:K)</f>
        <v>0</v>
      </c>
      <c r="Q13" s="110">
        <f t="shared" si="1"/>
        <v>2500</v>
      </c>
      <c r="R13" s="107" t="s">
        <v>200</v>
      </c>
      <c r="S13" s="116" t="s">
        <v>186</v>
      </c>
    </row>
    <row r="14" ht="24.95" customHeight="1" outlineLevel="1" spans="2:19">
      <c r="B14" s="101"/>
      <c r="C14" s="101"/>
      <c r="D14" s="101"/>
      <c r="E14" s="101"/>
      <c r="F14" s="101"/>
      <c r="G14" s="101"/>
      <c r="H14" s="101" t="s">
        <v>201</v>
      </c>
      <c r="I14" s="101"/>
      <c r="J14" s="101"/>
      <c r="K14" s="101"/>
      <c r="L14" s="101"/>
      <c r="M14" s="113">
        <f>SUM(M3:M13)</f>
        <v>205000</v>
      </c>
      <c r="N14" s="101"/>
      <c r="O14" s="113"/>
      <c r="P14" s="114"/>
      <c r="Q14" s="113">
        <f>SUM(Q3:Q13)</f>
        <v>329349.32</v>
      </c>
      <c r="R14" s="101"/>
      <c r="S14" s="101"/>
    </row>
    <row r="15" ht="24.95" customHeight="1" outlineLevel="2" spans="2:19">
      <c r="B15" s="102">
        <v>19</v>
      </c>
      <c r="C15" s="102" t="s">
        <v>202</v>
      </c>
      <c r="D15" s="103" t="s">
        <v>175</v>
      </c>
      <c r="E15" s="102" t="s">
        <v>203</v>
      </c>
      <c r="F15" s="172" t="s">
        <v>204</v>
      </c>
      <c r="G15" s="102" t="s">
        <v>205</v>
      </c>
      <c r="H15" s="102" t="s">
        <v>206</v>
      </c>
      <c r="I15" s="107">
        <v>14110101</v>
      </c>
      <c r="J15" s="108" t="s">
        <v>114</v>
      </c>
      <c r="K15" s="107" t="s">
        <v>115</v>
      </c>
      <c r="L15" s="107" t="s">
        <v>116</v>
      </c>
      <c r="M15" s="109">
        <f>SUMIF('采购入库单(资料表）'!C:C,I15,'采购入库单(资料表）'!H:H)</f>
        <v>100</v>
      </c>
      <c r="N15" s="109">
        <f>ROUND(Q15/M15,2)</f>
        <v>4.5</v>
      </c>
      <c r="O15" s="109">
        <f>SUMIF('采购入库单(资料表）'!C:C,I15,'采购入库单(资料表）'!J:J)</f>
        <v>450</v>
      </c>
      <c r="P15" s="110">
        <f>SUMIF('采购入库单(资料表）'!C:C,I15,'采购入库单(资料表）'!K:K)</f>
        <v>0</v>
      </c>
      <c r="Q15" s="110">
        <f t="shared" ref="Q15:Q20" si="2">O15+P15</f>
        <v>450</v>
      </c>
      <c r="R15" s="107" t="s">
        <v>180</v>
      </c>
      <c r="S15" s="116" t="s">
        <v>195</v>
      </c>
    </row>
    <row r="16" ht="24.95" customHeight="1" outlineLevel="2" spans="2:19">
      <c r="B16" s="102">
        <v>20</v>
      </c>
      <c r="C16" s="102" t="s">
        <v>202</v>
      </c>
      <c r="D16" s="103" t="s">
        <v>175</v>
      </c>
      <c r="E16" s="102" t="s">
        <v>203</v>
      </c>
      <c r="F16" s="172" t="s">
        <v>204</v>
      </c>
      <c r="G16" s="102" t="s">
        <v>205</v>
      </c>
      <c r="H16" s="102" t="s">
        <v>206</v>
      </c>
      <c r="I16" s="107">
        <v>14110102</v>
      </c>
      <c r="J16" s="108" t="s">
        <v>117</v>
      </c>
      <c r="K16" s="107" t="s">
        <v>118</v>
      </c>
      <c r="L16" s="107" t="s">
        <v>116</v>
      </c>
      <c r="M16" s="109">
        <f>SUMIF('采购入库单(资料表）'!C:C,I16,'采购入库单(资料表）'!H:H)</f>
        <v>100</v>
      </c>
      <c r="N16" s="109">
        <f>ROUND(Q16/M16,2)</f>
        <v>3.5</v>
      </c>
      <c r="O16" s="109">
        <f>SUMIF('采购入库单(资料表）'!C:C,I16,'采购入库单(资料表）'!J:J)</f>
        <v>350</v>
      </c>
      <c r="P16" s="110">
        <f>SUMIF('采购入库单(资料表）'!C:C,I16,'采购入库单(资料表）'!K:K)</f>
        <v>0</v>
      </c>
      <c r="Q16" s="110">
        <f t="shared" si="2"/>
        <v>350</v>
      </c>
      <c r="R16" s="107" t="s">
        <v>180</v>
      </c>
      <c r="S16" s="116" t="s">
        <v>186</v>
      </c>
    </row>
    <row r="17" ht="24.95" customHeight="1" outlineLevel="2" spans="2:19">
      <c r="B17" s="102">
        <v>21</v>
      </c>
      <c r="C17" s="102" t="s">
        <v>202</v>
      </c>
      <c r="D17" s="103" t="s">
        <v>175</v>
      </c>
      <c r="E17" s="102" t="s">
        <v>203</v>
      </c>
      <c r="F17" s="172" t="s">
        <v>204</v>
      </c>
      <c r="G17" s="102" t="s">
        <v>205</v>
      </c>
      <c r="H17" s="102" t="s">
        <v>206</v>
      </c>
      <c r="I17" s="107">
        <v>14110103</v>
      </c>
      <c r="J17" s="108" t="s">
        <v>119</v>
      </c>
      <c r="K17" s="107" t="s">
        <v>120</v>
      </c>
      <c r="L17" s="107" t="s">
        <v>41</v>
      </c>
      <c r="M17" s="109">
        <f>SUMIF('采购入库单(资料表）'!C:C,I17,'采购入库单(资料表）'!H:H)</f>
        <v>1500</v>
      </c>
      <c r="N17" s="109">
        <f t="shared" ref="N17:N22" si="3">ROUND(Q17/M17,2)</f>
        <v>1.2</v>
      </c>
      <c r="O17" s="109">
        <f>SUMIF('采购入库单(资料表）'!C:C,I17,'采购入库单(资料表）'!J:J)</f>
        <v>1800</v>
      </c>
      <c r="P17" s="110">
        <f>SUMIF('采购入库单(资料表）'!C:C,I17,'采购入库单(资料表）'!K:K)</f>
        <v>0</v>
      </c>
      <c r="Q17" s="110">
        <f t="shared" si="2"/>
        <v>1800</v>
      </c>
      <c r="R17" s="107" t="s">
        <v>180</v>
      </c>
      <c r="S17" s="116" t="s">
        <v>186</v>
      </c>
    </row>
    <row r="18" ht="24.95" customHeight="1" outlineLevel="2" spans="2:19">
      <c r="B18" s="102">
        <v>22</v>
      </c>
      <c r="C18" s="102" t="s">
        <v>202</v>
      </c>
      <c r="D18" s="103" t="s">
        <v>175</v>
      </c>
      <c r="E18" s="102" t="s">
        <v>203</v>
      </c>
      <c r="F18" s="172" t="s">
        <v>204</v>
      </c>
      <c r="G18" s="102" t="s">
        <v>205</v>
      </c>
      <c r="H18" s="102" t="s">
        <v>206</v>
      </c>
      <c r="I18" s="107">
        <v>14110104</v>
      </c>
      <c r="J18" s="108" t="s">
        <v>121</v>
      </c>
      <c r="K18" s="107" t="s">
        <v>122</v>
      </c>
      <c r="L18" s="107" t="s">
        <v>41</v>
      </c>
      <c r="M18" s="109">
        <f>SUMIF('采购入库单(资料表）'!C:C,I18,'采购入库单(资料表）'!H:H)</f>
        <v>24000</v>
      </c>
      <c r="N18" s="109">
        <f t="shared" si="3"/>
        <v>2.4</v>
      </c>
      <c r="O18" s="109">
        <f>SUMIF('采购入库单(资料表）'!C:C,I18,'采购入库单(资料表）'!J:J)</f>
        <v>57600</v>
      </c>
      <c r="P18" s="110">
        <f>SUMIF('采购入库单(资料表）'!C:C,I18,'采购入库单(资料表）'!K:K)</f>
        <v>0</v>
      </c>
      <c r="Q18" s="110">
        <f t="shared" si="2"/>
        <v>57600</v>
      </c>
      <c r="R18" s="107" t="s">
        <v>180</v>
      </c>
      <c r="S18" s="116" t="s">
        <v>186</v>
      </c>
    </row>
    <row r="19" ht="24.95" customHeight="1" outlineLevel="2" spans="2:19">
      <c r="B19" s="102">
        <v>23</v>
      </c>
      <c r="C19" s="102" t="s">
        <v>202</v>
      </c>
      <c r="D19" s="103" t="s">
        <v>175</v>
      </c>
      <c r="E19" s="102" t="s">
        <v>203</v>
      </c>
      <c r="F19" s="172" t="s">
        <v>204</v>
      </c>
      <c r="G19" s="102" t="s">
        <v>205</v>
      </c>
      <c r="H19" s="102" t="s">
        <v>206</v>
      </c>
      <c r="I19" s="107">
        <v>14110106</v>
      </c>
      <c r="J19" s="108" t="s">
        <v>123</v>
      </c>
      <c r="K19" s="107" t="s">
        <v>124</v>
      </c>
      <c r="L19" s="107" t="s">
        <v>125</v>
      </c>
      <c r="M19" s="109">
        <f>SUMIF('采购入库单(资料表）'!C:C,I19,'采购入库单(资料表）'!H:H)</f>
        <v>48000</v>
      </c>
      <c r="N19" s="109">
        <f t="shared" si="3"/>
        <v>0.85</v>
      </c>
      <c r="O19" s="109">
        <f>SUMIF('采购入库单(资料表）'!C:C,I19,'采购入库单(资料表）'!J:J)</f>
        <v>40800</v>
      </c>
      <c r="P19" s="110">
        <f>SUMIF('采购入库单(资料表）'!C:C,I19,'采购入库单(资料表）'!K:K)</f>
        <v>0</v>
      </c>
      <c r="Q19" s="110">
        <f t="shared" si="2"/>
        <v>40800</v>
      </c>
      <c r="R19" s="107" t="s">
        <v>180</v>
      </c>
      <c r="S19" s="116" t="s">
        <v>186</v>
      </c>
    </row>
    <row r="20" ht="24.95" customHeight="1" outlineLevel="2" spans="2:19">
      <c r="B20" s="102">
        <v>24</v>
      </c>
      <c r="C20" s="102" t="s">
        <v>202</v>
      </c>
      <c r="D20" s="103" t="s">
        <v>175</v>
      </c>
      <c r="E20" s="102" t="s">
        <v>203</v>
      </c>
      <c r="F20" s="172" t="s">
        <v>204</v>
      </c>
      <c r="G20" s="102" t="s">
        <v>205</v>
      </c>
      <c r="H20" s="102" t="s">
        <v>206</v>
      </c>
      <c r="I20" s="107">
        <v>14110107</v>
      </c>
      <c r="J20" s="108" t="s">
        <v>126</v>
      </c>
      <c r="K20" s="107" t="s">
        <v>127</v>
      </c>
      <c r="L20" s="107" t="s">
        <v>41</v>
      </c>
      <c r="M20" s="109">
        <f>SUMIF('采购入库单(资料表）'!C:C,I20,'采购入库单(资料表）'!H:H)</f>
        <v>24000</v>
      </c>
      <c r="N20" s="109">
        <f t="shared" si="3"/>
        <v>3</v>
      </c>
      <c r="O20" s="109">
        <f>SUMIF('采购入库单(资料表）'!C:C,I20,'采购入库单(资料表）'!J:J)</f>
        <v>72000</v>
      </c>
      <c r="P20" s="110">
        <f>SUMIF('采购入库单(资料表）'!C:C,I20,'采购入库单(资料表）'!K:K)</f>
        <v>0</v>
      </c>
      <c r="Q20" s="110">
        <f t="shared" si="2"/>
        <v>72000</v>
      </c>
      <c r="R20" s="107" t="s">
        <v>180</v>
      </c>
      <c r="S20" s="116" t="s">
        <v>186</v>
      </c>
    </row>
    <row r="21" ht="24.95" customHeight="1" outlineLevel="1" spans="2:19">
      <c r="B21" s="101"/>
      <c r="C21" s="101"/>
      <c r="D21" s="101"/>
      <c r="E21" s="101"/>
      <c r="F21" s="101"/>
      <c r="G21" s="101"/>
      <c r="H21" s="101" t="s">
        <v>207</v>
      </c>
      <c r="I21" s="101"/>
      <c r="J21" s="101"/>
      <c r="K21" s="101"/>
      <c r="L21" s="101"/>
      <c r="M21" s="113">
        <f>SUM(M10:M20)</f>
        <v>385700</v>
      </c>
      <c r="N21" s="101"/>
      <c r="O21" s="106"/>
      <c r="P21" s="101"/>
      <c r="Q21" s="106">
        <f>SUM(Q15:Q20)</f>
        <v>173000</v>
      </c>
      <c r="R21" s="101"/>
      <c r="S21" s="101"/>
    </row>
    <row r="22" ht="24.95" customHeight="1" outlineLevel="2" spans="2:19">
      <c r="B22" s="102">
        <v>1</v>
      </c>
      <c r="C22" s="102" t="s">
        <v>174</v>
      </c>
      <c r="D22" s="103" t="s">
        <v>175</v>
      </c>
      <c r="E22" s="102" t="s">
        <v>176</v>
      </c>
      <c r="F22" s="172" t="s">
        <v>177</v>
      </c>
      <c r="G22" s="102" t="s">
        <v>178</v>
      </c>
      <c r="H22" s="102" t="s">
        <v>179</v>
      </c>
      <c r="I22" s="107">
        <v>14030101</v>
      </c>
      <c r="J22" s="108" t="s">
        <v>17</v>
      </c>
      <c r="K22" s="107" t="s">
        <v>18</v>
      </c>
      <c r="L22" s="107" t="s">
        <v>19</v>
      </c>
      <c r="M22" s="109">
        <f>SUMIF('采购入库单(资料表）'!C:C,I22,'采购入库单(资料表）'!H:H)</f>
        <v>185000</v>
      </c>
      <c r="N22" s="109">
        <f t="shared" si="3"/>
        <v>17.2</v>
      </c>
      <c r="O22" s="109">
        <f>SUMIF('采购入库单(资料表）'!C:C,I22,'采购入库单(资料表）'!J:J)</f>
        <v>3182000</v>
      </c>
      <c r="P22" s="110">
        <f>SUMIF('采购入库单(资料表）'!C:C,I22,'采购入库单(资料表）'!K:K)</f>
        <v>0</v>
      </c>
      <c r="Q22" s="110">
        <f t="shared" ref="Q22:Q29" si="4">O22+P22</f>
        <v>3182000</v>
      </c>
      <c r="R22" s="107" t="s">
        <v>180</v>
      </c>
      <c r="S22" s="116" t="s">
        <v>181</v>
      </c>
    </row>
    <row r="23" ht="24.95" customHeight="1" outlineLevel="2" spans="2:19">
      <c r="B23" s="102">
        <v>2</v>
      </c>
      <c r="C23" s="102" t="s">
        <v>174</v>
      </c>
      <c r="D23" s="103" t="s">
        <v>175</v>
      </c>
      <c r="E23" s="102" t="s">
        <v>176</v>
      </c>
      <c r="F23" s="172" t="s">
        <v>177</v>
      </c>
      <c r="G23" s="102" t="s">
        <v>178</v>
      </c>
      <c r="H23" s="102" t="s">
        <v>179</v>
      </c>
      <c r="I23" s="107">
        <v>14030102</v>
      </c>
      <c r="J23" s="108" t="s">
        <v>20</v>
      </c>
      <c r="K23" s="107" t="s">
        <v>21</v>
      </c>
      <c r="L23" s="107" t="s">
        <v>19</v>
      </c>
      <c r="M23" s="109">
        <f>SUMIF('采购入库单(资料表）'!C:C,I23,'采购入库单(资料表）'!H:H)</f>
        <v>170000</v>
      </c>
      <c r="N23" s="109">
        <f t="shared" ref="N23:N29" si="5">ROUND(Q23/M23,2)</f>
        <v>17.2</v>
      </c>
      <c r="O23" s="109">
        <f>SUMIF('采购入库单(资料表）'!C:C,I23,'采购入库单(资料表）'!J:J)</f>
        <v>2924000</v>
      </c>
      <c r="P23" s="110">
        <f>SUMIF('采购入库单(资料表）'!C:C,I23,'采购入库单(资料表）'!K:K)</f>
        <v>0</v>
      </c>
      <c r="Q23" s="110">
        <f t="shared" si="4"/>
        <v>2924000</v>
      </c>
      <c r="R23" s="107" t="s">
        <v>180</v>
      </c>
      <c r="S23" s="116" t="s">
        <v>181</v>
      </c>
    </row>
    <row r="24" ht="24.95" customHeight="1" outlineLevel="2" spans="2:19">
      <c r="B24" s="102">
        <v>3</v>
      </c>
      <c r="C24" s="102" t="s">
        <v>174</v>
      </c>
      <c r="D24" s="103" t="s">
        <v>175</v>
      </c>
      <c r="E24" s="102" t="s">
        <v>176</v>
      </c>
      <c r="F24" s="172" t="s">
        <v>177</v>
      </c>
      <c r="G24" s="102" t="s">
        <v>178</v>
      </c>
      <c r="H24" s="102" t="s">
        <v>179</v>
      </c>
      <c r="I24" s="107">
        <v>14030103</v>
      </c>
      <c r="J24" s="108" t="s">
        <v>22</v>
      </c>
      <c r="K24" s="107" t="s">
        <v>23</v>
      </c>
      <c r="L24" s="107" t="s">
        <v>19</v>
      </c>
      <c r="M24" s="109">
        <f>SUMIF('采购入库单(资料表）'!C:C,I24,'采购入库单(资料表）'!H:H)</f>
        <v>15000</v>
      </c>
      <c r="N24" s="109">
        <f t="shared" si="5"/>
        <v>12.2</v>
      </c>
      <c r="O24" s="109">
        <f>SUMIF('采购入库单(资料表）'!C:C,I24,'采购入库单(资料表）'!J:J)</f>
        <v>183000</v>
      </c>
      <c r="P24" s="110">
        <f>SUMIF('采购入库单(资料表）'!C:C,I24,'采购入库单(资料表）'!K:K)</f>
        <v>0</v>
      </c>
      <c r="Q24" s="110">
        <f t="shared" si="4"/>
        <v>183000</v>
      </c>
      <c r="R24" s="107" t="s">
        <v>180</v>
      </c>
      <c r="S24" s="116" t="s">
        <v>181</v>
      </c>
    </row>
    <row r="25" ht="24.95" customHeight="1" outlineLevel="2" spans="2:19">
      <c r="B25" s="102">
        <v>4</v>
      </c>
      <c r="C25" s="102" t="s">
        <v>174</v>
      </c>
      <c r="D25" s="103" t="s">
        <v>175</v>
      </c>
      <c r="E25" s="102" t="s">
        <v>176</v>
      </c>
      <c r="F25" s="172" t="s">
        <v>177</v>
      </c>
      <c r="G25" s="102" t="s">
        <v>178</v>
      </c>
      <c r="H25" s="102" t="s">
        <v>179</v>
      </c>
      <c r="I25" s="107">
        <v>14030104</v>
      </c>
      <c r="J25" s="108" t="s">
        <v>24</v>
      </c>
      <c r="K25" s="107" t="s">
        <v>25</v>
      </c>
      <c r="L25" s="107" t="s">
        <v>19</v>
      </c>
      <c r="M25" s="109">
        <f>SUMIF('采购入库单(资料表）'!C:C,I25,'采购入库单(资料表）'!H:H)</f>
        <v>18000</v>
      </c>
      <c r="N25" s="109">
        <f t="shared" si="5"/>
        <v>10.5</v>
      </c>
      <c r="O25" s="109">
        <f>SUMIF('采购入库单(资料表）'!C:C,I25,'采购入库单(资料表）'!J:J)</f>
        <v>189000</v>
      </c>
      <c r="P25" s="110">
        <f>SUMIF('采购入库单(资料表）'!C:C,I25,'采购入库单(资料表）'!K:K)</f>
        <v>0</v>
      </c>
      <c r="Q25" s="110">
        <f t="shared" si="4"/>
        <v>189000</v>
      </c>
      <c r="R25" s="107" t="s">
        <v>180</v>
      </c>
      <c r="S25" s="116" t="s">
        <v>181</v>
      </c>
    </row>
    <row r="26" ht="24.95" customHeight="1" outlineLevel="2" spans="2:19">
      <c r="B26" s="102">
        <v>13</v>
      </c>
      <c r="C26" s="102" t="s">
        <v>182</v>
      </c>
      <c r="D26" s="103" t="s">
        <v>175</v>
      </c>
      <c r="E26" s="102" t="s">
        <v>183</v>
      </c>
      <c r="F26" s="172" t="s">
        <v>184</v>
      </c>
      <c r="G26" s="102" t="s">
        <v>185</v>
      </c>
      <c r="H26" s="102" t="s">
        <v>179</v>
      </c>
      <c r="I26" s="107">
        <v>14030107</v>
      </c>
      <c r="J26" s="108" t="s">
        <v>53</v>
      </c>
      <c r="K26" s="112" t="s">
        <v>54</v>
      </c>
      <c r="L26" s="107" t="s">
        <v>41</v>
      </c>
      <c r="M26" s="109">
        <f>SUMIF('采购入库单(资料表）'!C:C,I26,'采购入库单(资料表）'!H:H)</f>
        <v>6000</v>
      </c>
      <c r="N26" s="109">
        <f t="shared" si="5"/>
        <v>16.5</v>
      </c>
      <c r="O26" s="109">
        <f>SUMIF('采购入库单(资料表）'!C:C,I26,'采购入库单(资料表）'!J:J)</f>
        <v>99000</v>
      </c>
      <c r="P26" s="110">
        <f>SUMIF('采购入库单(资料表）'!C:C,I26,'采购入库单(资料表）'!K:K)</f>
        <v>0</v>
      </c>
      <c r="Q26" s="110">
        <f t="shared" si="4"/>
        <v>99000</v>
      </c>
      <c r="R26" s="107" t="s">
        <v>180</v>
      </c>
      <c r="S26" s="116" t="s">
        <v>186</v>
      </c>
    </row>
    <row r="27" ht="24.95" customHeight="1" outlineLevel="2" spans="2:19">
      <c r="B27" s="102">
        <v>14</v>
      </c>
      <c r="C27" s="102" t="s">
        <v>182</v>
      </c>
      <c r="D27" s="103" t="s">
        <v>175</v>
      </c>
      <c r="E27" s="102" t="s">
        <v>183</v>
      </c>
      <c r="F27" s="172" t="s">
        <v>184</v>
      </c>
      <c r="G27" s="102" t="s">
        <v>185</v>
      </c>
      <c r="H27" s="102" t="s">
        <v>179</v>
      </c>
      <c r="I27" s="107">
        <v>14030108</v>
      </c>
      <c r="J27" s="108" t="s">
        <v>55</v>
      </c>
      <c r="K27" s="112" t="s">
        <v>56</v>
      </c>
      <c r="L27" s="107" t="s">
        <v>41</v>
      </c>
      <c r="M27" s="109">
        <f>SUMIF('采购入库单(资料表）'!C:C,I27,'采购入库单(资料表）'!H:H)</f>
        <v>6500</v>
      </c>
      <c r="N27" s="109">
        <f t="shared" si="5"/>
        <v>5.4</v>
      </c>
      <c r="O27" s="109">
        <f>SUMIF('采购入库单(资料表）'!C:C,I27,'采购入库单(资料表）'!J:J)</f>
        <v>35100</v>
      </c>
      <c r="P27" s="110">
        <f>SUMIF('采购入库单(资料表）'!C:C,I27,'采购入库单(资料表）'!K:K)</f>
        <v>0</v>
      </c>
      <c r="Q27" s="110">
        <f t="shared" si="4"/>
        <v>35100</v>
      </c>
      <c r="R27" s="107" t="s">
        <v>180</v>
      </c>
      <c r="S27" s="116" t="s">
        <v>186</v>
      </c>
    </row>
    <row r="28" ht="24.95" customHeight="1" outlineLevel="2" spans="2:19">
      <c r="B28" s="102">
        <v>15</v>
      </c>
      <c r="C28" s="102" t="s">
        <v>187</v>
      </c>
      <c r="D28" s="103" t="s">
        <v>175</v>
      </c>
      <c r="E28" s="102" t="s">
        <v>188</v>
      </c>
      <c r="F28" s="172" t="s">
        <v>189</v>
      </c>
      <c r="G28" s="102" t="s">
        <v>190</v>
      </c>
      <c r="H28" s="102" t="s">
        <v>179</v>
      </c>
      <c r="I28" s="107">
        <v>14030106</v>
      </c>
      <c r="J28" s="108" t="s">
        <v>61</v>
      </c>
      <c r="K28" s="107" t="s">
        <v>62</v>
      </c>
      <c r="L28" s="107" t="s">
        <v>39</v>
      </c>
      <c r="M28" s="109">
        <f>SUMIF('采购入库单(资料表）'!C:C,I28,'采购入库单(资料表）'!H:H)</f>
        <v>20000</v>
      </c>
      <c r="N28" s="109">
        <f t="shared" si="5"/>
        <v>6.5</v>
      </c>
      <c r="O28" s="109">
        <f>SUMIF('采购入库单(资料表）'!C:C,I28,'采购入库单(资料表）'!J:J)</f>
        <v>129600</v>
      </c>
      <c r="P28" s="111">
        <f>SUMIF('采购入库单(资料表）'!C:C,I28,'采购入库单(资料表）'!K:K)</f>
        <v>426.29</v>
      </c>
      <c r="Q28" s="110">
        <f t="shared" si="4"/>
        <v>130026.29</v>
      </c>
      <c r="R28" s="107" t="s">
        <v>180</v>
      </c>
      <c r="S28" s="116" t="s">
        <v>181</v>
      </c>
    </row>
    <row r="29" ht="24.95" customHeight="1" outlineLevel="2" spans="2:19">
      <c r="B29" s="102">
        <v>16</v>
      </c>
      <c r="C29" s="102" t="s">
        <v>187</v>
      </c>
      <c r="D29" s="103" t="s">
        <v>175</v>
      </c>
      <c r="E29" s="102" t="s">
        <v>188</v>
      </c>
      <c r="F29" s="172" t="s">
        <v>189</v>
      </c>
      <c r="G29" s="102" t="s">
        <v>190</v>
      </c>
      <c r="H29" s="102" t="s">
        <v>179</v>
      </c>
      <c r="I29" s="107">
        <v>14030105</v>
      </c>
      <c r="J29" s="108" t="s">
        <v>63</v>
      </c>
      <c r="K29" s="107" t="s">
        <v>64</v>
      </c>
      <c r="L29" s="107" t="s">
        <v>39</v>
      </c>
      <c r="M29" s="109">
        <f>SUMIF('采购入库单(资料表）'!C:C,I29,'采购入库单(资料表）'!H:H)</f>
        <v>15000</v>
      </c>
      <c r="N29" s="109">
        <f t="shared" si="5"/>
        <v>7</v>
      </c>
      <c r="O29" s="109">
        <f>SUMIF('采购入库单(资料表）'!C:C,I29,'采购入库单(资料表）'!J:J)</f>
        <v>104700</v>
      </c>
      <c r="P29" s="111">
        <f>SUMIF('采购入库单(资料表）'!C:C,I29,'采购入库单(资料表）'!K:K)</f>
        <v>344.39</v>
      </c>
      <c r="Q29" s="110">
        <f t="shared" si="4"/>
        <v>105044.39</v>
      </c>
      <c r="R29" s="107" t="s">
        <v>180</v>
      </c>
      <c r="S29" s="116" t="s">
        <v>181</v>
      </c>
    </row>
    <row r="30" ht="24.95" customHeight="1" outlineLevel="1" spans="2:19">
      <c r="B30" s="101"/>
      <c r="C30" s="101"/>
      <c r="D30" s="101"/>
      <c r="E30" s="101"/>
      <c r="F30" s="101"/>
      <c r="G30" s="101"/>
      <c r="H30" s="101" t="s">
        <v>191</v>
      </c>
      <c r="I30" s="101"/>
      <c r="J30" s="101"/>
      <c r="K30" s="101"/>
      <c r="L30" s="101"/>
      <c r="M30" s="113">
        <f>SUM(M19:M29)</f>
        <v>893200</v>
      </c>
      <c r="N30" s="101"/>
      <c r="O30" s="113"/>
      <c r="P30" s="115"/>
      <c r="Q30" s="113">
        <f>SUM(Q22:Q29)</f>
        <v>6847170.68</v>
      </c>
      <c r="R30" s="101"/>
      <c r="S30" s="101"/>
    </row>
    <row r="31" ht="24.95" customHeight="1" outlineLevel="1" collapsed="1" spans="2:19">
      <c r="B31" s="101"/>
      <c r="C31" s="101"/>
      <c r="D31" s="101"/>
      <c r="E31" s="101"/>
      <c r="F31" s="101"/>
      <c r="G31" s="101"/>
      <c r="H31" s="101" t="s">
        <v>208</v>
      </c>
      <c r="I31" s="101"/>
      <c r="J31" s="101"/>
      <c r="K31" s="101"/>
      <c r="L31" s="101"/>
      <c r="M31" s="113">
        <f>M14+M21+M30</f>
        <v>1483900</v>
      </c>
      <c r="N31" s="101"/>
      <c r="O31" s="113"/>
      <c r="P31" s="115"/>
      <c r="Q31" s="113">
        <f>Q14+Q21+Q30</f>
        <v>7349520</v>
      </c>
      <c r="R31" s="101"/>
      <c r="S31" s="101"/>
    </row>
    <row r="38" s="96" customFormat="1" ht="120.75" customHeight="1" spans="2:19">
      <c r="B38" s="104" t="s">
        <v>209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</row>
  </sheetData>
  <autoFilter ref="B2:S31">
    <sortState ref="B2:S31">
      <sortCondition ref="H2:H31"/>
    </sortState>
    <extLst/>
  </autoFilter>
  <mergeCells count="2">
    <mergeCell ref="B1:S1"/>
    <mergeCell ref="B38:S38"/>
  </mergeCells>
  <pageMargins left="0.699305555555556" right="0.699305555555556" top="0.75" bottom="0.75" header="0.3" footer="0.3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AN45"/>
  <sheetViews>
    <sheetView workbookViewId="0">
      <selection activeCell="H27" sqref="H27"/>
    </sheetView>
  </sheetViews>
  <sheetFormatPr defaultColWidth="14.75" defaultRowHeight="20.25" customHeight="1"/>
  <cols>
    <col min="1" max="1" width="2.38333333333333" style="60" customWidth="1"/>
    <col min="2" max="2" width="4.63333333333333" style="60" customWidth="1"/>
    <col min="3" max="3" width="14.8833333333333" style="61" customWidth="1"/>
    <col min="4" max="4" width="9.5" style="61" customWidth="1"/>
    <col min="5" max="5" width="14.8916666666667" style="61" customWidth="1"/>
    <col min="6" max="6" width="13" style="62" customWidth="1"/>
    <col min="7" max="7" width="7.88333333333333" style="62" customWidth="1"/>
    <col min="8" max="8" width="22.75" style="62" customWidth="1"/>
    <col min="9" max="9" width="7.66666666666667" style="7" customWidth="1"/>
    <col min="10" max="10" width="12.6333333333333" style="7" customWidth="1"/>
    <col min="11" max="11" width="13.6333333333333" style="7" customWidth="1"/>
    <col min="12" max="12" width="7" style="8" customWidth="1"/>
    <col min="13" max="13" width="12.6333333333333" style="8" customWidth="1"/>
    <col min="14" max="14" width="15.25" style="8" customWidth="1"/>
    <col min="15" max="15" width="8.13333333333333" style="8" customWidth="1"/>
    <col min="16" max="16" width="12.6333333333333" style="10" customWidth="1"/>
    <col min="17" max="17" width="15.25" style="8" customWidth="1"/>
    <col min="18" max="18" width="8.13333333333333" style="8" customWidth="1"/>
    <col min="19" max="19" width="15.25" style="8" customWidth="1"/>
    <col min="20" max="20" width="16.5" style="8" customWidth="1"/>
    <col min="21" max="21" width="9.38333333333333" style="60" customWidth="1"/>
    <col min="22" max="22" width="15.1333333333333" style="60" customWidth="1"/>
    <col min="23" max="31" width="2.5" style="60" customWidth="1"/>
    <col min="32" max="40" width="3.5" style="60" customWidth="1"/>
    <col min="41" max="16384" width="14.75" style="60"/>
  </cols>
  <sheetData>
    <row r="2" s="59" customFormat="1" ht="21" spans="2:20">
      <c r="B2" s="63" t="s">
        <v>210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="59" customFormat="1" ht="15" outlineLevel="1" spans="2:20">
      <c r="B3" s="64" t="s">
        <v>211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="59" customFormat="1" ht="15" outlineLevel="1" spans="2:20">
      <c r="B4" s="65" t="s">
        <v>212</v>
      </c>
      <c r="C4" s="65"/>
      <c r="D4" s="65"/>
      <c r="E4" s="65"/>
      <c r="F4" s="66"/>
      <c r="G4" s="64"/>
      <c r="H4" s="64"/>
      <c r="I4" s="64"/>
      <c r="J4" s="64"/>
      <c r="K4" s="64"/>
      <c r="L4" s="64"/>
      <c r="M4" s="64"/>
      <c r="N4" s="81"/>
      <c r="O4" s="81"/>
      <c r="P4" s="81"/>
      <c r="Q4" s="81"/>
      <c r="R4" s="91"/>
      <c r="S4" s="92" t="s">
        <v>213</v>
      </c>
      <c r="T4" s="92"/>
    </row>
    <row r="5" ht="16.5" outlineLevel="2" spans="2:40">
      <c r="B5" s="67" t="s">
        <v>7</v>
      </c>
      <c r="C5" s="67" t="s">
        <v>214</v>
      </c>
      <c r="D5" s="16" t="s">
        <v>215</v>
      </c>
      <c r="E5" s="67" t="s">
        <v>216</v>
      </c>
      <c r="F5" s="16" t="s">
        <v>10</v>
      </c>
      <c r="G5" s="67" t="s">
        <v>217</v>
      </c>
      <c r="H5" s="67" t="s">
        <v>166</v>
      </c>
      <c r="I5" s="82" t="s">
        <v>218</v>
      </c>
      <c r="J5" s="82"/>
      <c r="K5" s="82"/>
      <c r="L5" s="82" t="s">
        <v>219</v>
      </c>
      <c r="M5" s="82"/>
      <c r="N5" s="82"/>
      <c r="O5" s="82" t="s">
        <v>220</v>
      </c>
      <c r="P5" s="82"/>
      <c r="Q5" s="82"/>
      <c r="R5" s="82" t="s">
        <v>221</v>
      </c>
      <c r="S5" s="82"/>
      <c r="T5" s="82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</row>
    <row r="6" ht="16.5" outlineLevel="2" spans="2:40">
      <c r="B6" s="67"/>
      <c r="C6" s="67"/>
      <c r="D6" s="18"/>
      <c r="E6" s="67"/>
      <c r="F6" s="18"/>
      <c r="G6" s="67"/>
      <c r="H6" s="67"/>
      <c r="I6" s="82" t="s">
        <v>13</v>
      </c>
      <c r="J6" s="82" t="s">
        <v>12</v>
      </c>
      <c r="K6" s="82" t="s">
        <v>14</v>
      </c>
      <c r="L6" s="82" t="s">
        <v>13</v>
      </c>
      <c r="M6" s="82" t="s">
        <v>12</v>
      </c>
      <c r="N6" s="82" t="s">
        <v>14</v>
      </c>
      <c r="O6" s="82" t="s">
        <v>13</v>
      </c>
      <c r="P6" s="82" t="s">
        <v>12</v>
      </c>
      <c r="Q6" s="82" t="s">
        <v>14</v>
      </c>
      <c r="R6" s="82" t="s">
        <v>13</v>
      </c>
      <c r="S6" s="82" t="s">
        <v>12</v>
      </c>
      <c r="T6" s="82" t="s">
        <v>14</v>
      </c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</row>
    <row r="7" ht="16.5" outlineLevel="2" spans="2:40">
      <c r="B7" s="68">
        <v>1</v>
      </c>
      <c r="C7" s="69" t="s">
        <v>179</v>
      </c>
      <c r="D7" s="69">
        <v>14030101</v>
      </c>
      <c r="E7" s="70" t="s">
        <v>17</v>
      </c>
      <c r="F7" s="68" t="s">
        <v>18</v>
      </c>
      <c r="G7" s="68" t="s">
        <v>19</v>
      </c>
      <c r="H7" s="68" t="s">
        <v>222</v>
      </c>
      <c r="I7" s="83">
        <v>17.28</v>
      </c>
      <c r="J7" s="83">
        <v>386.44</v>
      </c>
      <c r="K7" s="83">
        <v>6677.68</v>
      </c>
      <c r="L7" s="83"/>
      <c r="M7" s="84"/>
      <c r="N7" s="84"/>
      <c r="O7" s="84"/>
      <c r="P7" s="84"/>
      <c r="Q7" s="84"/>
      <c r="R7" s="84"/>
      <c r="S7" s="84"/>
      <c r="T7" s="84"/>
      <c r="V7" s="93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</row>
    <row r="8" ht="16.5" outlineLevel="2" spans="2:40">
      <c r="B8" s="68">
        <v>2</v>
      </c>
      <c r="C8" s="69" t="s">
        <v>179</v>
      </c>
      <c r="D8" s="69">
        <v>14030103</v>
      </c>
      <c r="E8" s="70" t="s">
        <v>22</v>
      </c>
      <c r="F8" s="68" t="s">
        <v>23</v>
      </c>
      <c r="G8" s="68" t="s">
        <v>19</v>
      </c>
      <c r="H8" s="68" t="s">
        <v>222</v>
      </c>
      <c r="I8" s="83">
        <v>12.29</v>
      </c>
      <c r="J8" s="83">
        <v>100872.01</v>
      </c>
      <c r="K8" s="83">
        <v>1239717</v>
      </c>
      <c r="L8" s="83"/>
      <c r="M8" s="84"/>
      <c r="N8" s="84"/>
      <c r="O8" s="84"/>
      <c r="P8" s="84"/>
      <c r="Q8" s="84"/>
      <c r="R8" s="84"/>
      <c r="S8" s="84"/>
      <c r="T8" s="84"/>
      <c r="V8" s="93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</row>
    <row r="9" ht="33" outlineLevel="2" spans="2:40">
      <c r="B9" s="68">
        <v>3</v>
      </c>
      <c r="C9" s="69" t="s">
        <v>179</v>
      </c>
      <c r="D9" s="69">
        <v>14030102</v>
      </c>
      <c r="E9" s="70" t="s">
        <v>20</v>
      </c>
      <c r="F9" s="68" t="s">
        <v>21</v>
      </c>
      <c r="G9" s="68" t="s">
        <v>19</v>
      </c>
      <c r="H9" s="68" t="s">
        <v>222</v>
      </c>
      <c r="I9" s="83">
        <v>17.2</v>
      </c>
      <c r="J9" s="83">
        <v>894</v>
      </c>
      <c r="K9" s="83">
        <v>15376.8</v>
      </c>
      <c r="L9" s="83"/>
      <c r="M9" s="84"/>
      <c r="N9" s="84"/>
      <c r="O9" s="84"/>
      <c r="P9" s="84"/>
      <c r="Q9" s="84"/>
      <c r="R9" s="84"/>
      <c r="S9" s="84"/>
      <c r="T9" s="84"/>
      <c r="V9" s="93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</row>
    <row r="10" ht="16.5" outlineLevel="2" spans="2:40">
      <c r="B10" s="68">
        <v>4</v>
      </c>
      <c r="C10" s="69" t="s">
        <v>179</v>
      </c>
      <c r="D10" s="69">
        <v>14030104</v>
      </c>
      <c r="E10" s="70" t="s">
        <v>24</v>
      </c>
      <c r="F10" s="68" t="s">
        <v>25</v>
      </c>
      <c r="G10" s="68" t="s">
        <v>19</v>
      </c>
      <c r="H10" s="68" t="s">
        <v>222</v>
      </c>
      <c r="I10" s="83">
        <v>10.52</v>
      </c>
      <c r="J10" s="83">
        <v>13074.78</v>
      </c>
      <c r="K10" s="83">
        <v>137546.69</v>
      </c>
      <c r="L10" s="83"/>
      <c r="M10" s="84"/>
      <c r="N10" s="84"/>
      <c r="O10" s="84"/>
      <c r="P10" s="84"/>
      <c r="Q10" s="84"/>
      <c r="R10" s="84"/>
      <c r="S10" s="84"/>
      <c r="T10" s="84"/>
      <c r="V10" s="93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</row>
    <row r="11" ht="16.5" outlineLevel="2" spans="2:40">
      <c r="B11" s="68">
        <v>5</v>
      </c>
      <c r="C11" s="69" t="s">
        <v>179</v>
      </c>
      <c r="D11" s="69">
        <v>14030105</v>
      </c>
      <c r="E11" s="70" t="s">
        <v>63</v>
      </c>
      <c r="F11" s="68" t="s">
        <v>64</v>
      </c>
      <c r="G11" s="68" t="s">
        <v>39</v>
      </c>
      <c r="H11" s="68" t="s">
        <v>188</v>
      </c>
      <c r="I11" s="83">
        <v>7</v>
      </c>
      <c r="J11" s="83">
        <v>463426.11</v>
      </c>
      <c r="K11" s="83">
        <v>3243982.77</v>
      </c>
      <c r="L11" s="83"/>
      <c r="M11" s="84"/>
      <c r="N11" s="85"/>
      <c r="O11" s="84"/>
      <c r="P11" s="84"/>
      <c r="Q11" s="84"/>
      <c r="R11" s="84"/>
      <c r="S11" s="84"/>
      <c r="T11" s="84"/>
      <c r="V11" s="93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</row>
    <row r="12" ht="16.5" outlineLevel="2" spans="2:40">
      <c r="B12" s="68">
        <v>6</v>
      </c>
      <c r="C12" s="69" t="s">
        <v>179</v>
      </c>
      <c r="D12" s="69">
        <v>14030106</v>
      </c>
      <c r="E12" s="70" t="s">
        <v>61</v>
      </c>
      <c r="F12" s="68" t="s">
        <v>62</v>
      </c>
      <c r="G12" s="68" t="s">
        <v>39</v>
      </c>
      <c r="H12" s="68" t="s">
        <v>188</v>
      </c>
      <c r="I12" s="83">
        <v>6.5</v>
      </c>
      <c r="J12" s="83">
        <v>273133.27</v>
      </c>
      <c r="K12" s="83">
        <v>1775366.26</v>
      </c>
      <c r="L12" s="83"/>
      <c r="M12" s="84"/>
      <c r="N12" s="85"/>
      <c r="O12" s="84"/>
      <c r="P12" s="84"/>
      <c r="Q12" s="84"/>
      <c r="R12" s="84"/>
      <c r="S12" s="84"/>
      <c r="T12" s="84"/>
      <c r="V12" s="93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</row>
    <row r="13" ht="16.5" outlineLevel="2" spans="2:40">
      <c r="B13" s="68">
        <v>7</v>
      </c>
      <c r="C13" s="69" t="s">
        <v>179</v>
      </c>
      <c r="D13" s="69">
        <v>14030107</v>
      </c>
      <c r="E13" s="70" t="s">
        <v>53</v>
      </c>
      <c r="F13" s="71" t="s">
        <v>54</v>
      </c>
      <c r="G13" s="68" t="s">
        <v>41</v>
      </c>
      <c r="H13" s="68" t="s">
        <v>223</v>
      </c>
      <c r="I13" s="83">
        <v>16.5</v>
      </c>
      <c r="J13" s="83">
        <v>327.95</v>
      </c>
      <c r="K13" s="83">
        <v>5411.18</v>
      </c>
      <c r="L13" s="83"/>
      <c r="M13" s="84"/>
      <c r="N13" s="84"/>
      <c r="O13" s="84"/>
      <c r="P13" s="84"/>
      <c r="Q13" s="84"/>
      <c r="R13" s="84"/>
      <c r="S13" s="84"/>
      <c r="T13" s="84"/>
      <c r="V13" s="93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</row>
    <row r="14" ht="16.5" outlineLevel="2" spans="2:40">
      <c r="B14" s="68">
        <v>8</v>
      </c>
      <c r="C14" s="69" t="s">
        <v>179</v>
      </c>
      <c r="D14" s="69">
        <v>14030108</v>
      </c>
      <c r="E14" s="70" t="s">
        <v>55</v>
      </c>
      <c r="F14" s="71" t="s">
        <v>56</v>
      </c>
      <c r="G14" s="68" t="s">
        <v>41</v>
      </c>
      <c r="H14" s="68" t="s">
        <v>223</v>
      </c>
      <c r="I14" s="83">
        <v>5.41</v>
      </c>
      <c r="J14" s="83">
        <v>170.76</v>
      </c>
      <c r="K14" s="83">
        <v>923.81</v>
      </c>
      <c r="L14" s="83"/>
      <c r="M14" s="84"/>
      <c r="N14" s="84"/>
      <c r="O14" s="84"/>
      <c r="P14" s="84"/>
      <c r="Q14" s="84"/>
      <c r="R14" s="84"/>
      <c r="S14" s="84"/>
      <c r="T14" s="84"/>
      <c r="V14" s="93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</row>
    <row r="15" ht="16.5" outlineLevel="1" spans="2:40">
      <c r="B15" s="72"/>
      <c r="C15" s="73" t="s">
        <v>191</v>
      </c>
      <c r="D15" s="73"/>
      <c r="E15" s="74"/>
      <c r="F15" s="75"/>
      <c r="G15" s="72"/>
      <c r="H15" s="72"/>
      <c r="I15" s="86"/>
      <c r="J15" s="86">
        <f>SUBTOTAL(9,J7:J14)</f>
        <v>852285.32</v>
      </c>
      <c r="K15" s="86">
        <f>SUBTOTAL(9,K7:K14)</f>
        <v>6425002.19</v>
      </c>
      <c r="L15" s="87"/>
      <c r="M15" s="87"/>
      <c r="N15" s="87"/>
      <c r="O15" s="87"/>
      <c r="P15" s="87">
        <f>SUBTOTAL(9,P7:P14)</f>
        <v>0</v>
      </c>
      <c r="Q15" s="87">
        <f>SUBTOTAL(9,Q7:Q14)</f>
        <v>0</v>
      </c>
      <c r="R15" s="87"/>
      <c r="S15" s="87">
        <f>SUBTOTAL(9,S7:S14)</f>
        <v>0</v>
      </c>
      <c r="T15" s="87">
        <f>SUBTOTAL(9,T7:T14)</f>
        <v>0</v>
      </c>
      <c r="V15" s="93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</row>
    <row r="16" ht="16.5" outlineLevel="2" spans="2:40">
      <c r="B16" s="68">
        <v>9</v>
      </c>
      <c r="C16" s="69" t="s">
        <v>193</v>
      </c>
      <c r="D16" s="69">
        <v>14030201</v>
      </c>
      <c r="E16" s="70" t="s">
        <v>67</v>
      </c>
      <c r="F16" s="68" t="s">
        <v>68</v>
      </c>
      <c r="G16" s="68" t="s">
        <v>39</v>
      </c>
      <c r="H16" s="68" t="s">
        <v>188</v>
      </c>
      <c r="I16" s="83">
        <v>2.5</v>
      </c>
      <c r="J16" s="83">
        <v>86034.03</v>
      </c>
      <c r="K16" s="83">
        <v>215085.08</v>
      </c>
      <c r="L16" s="84"/>
      <c r="M16" s="84"/>
      <c r="N16" s="85"/>
      <c r="O16" s="84"/>
      <c r="P16" s="84"/>
      <c r="Q16" s="84"/>
      <c r="R16" s="84"/>
      <c r="S16" s="84"/>
      <c r="T16" s="84"/>
      <c r="V16" s="93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</row>
    <row r="17" ht="16.5" outlineLevel="2" spans="2:40">
      <c r="B17" s="68">
        <v>10</v>
      </c>
      <c r="C17" s="69" t="s">
        <v>193</v>
      </c>
      <c r="D17" s="69">
        <v>14030208</v>
      </c>
      <c r="E17" s="70" t="s">
        <v>42</v>
      </c>
      <c r="F17" s="68" t="s">
        <v>43</v>
      </c>
      <c r="G17" s="68" t="s">
        <v>39</v>
      </c>
      <c r="H17" s="68" t="s">
        <v>223</v>
      </c>
      <c r="I17" s="83">
        <v>4.47</v>
      </c>
      <c r="J17" s="83">
        <v>194577.9</v>
      </c>
      <c r="K17" s="83">
        <v>869763.21</v>
      </c>
      <c r="L17" s="84"/>
      <c r="M17" s="84"/>
      <c r="N17" s="84"/>
      <c r="O17" s="84"/>
      <c r="P17" s="84"/>
      <c r="Q17" s="84"/>
      <c r="R17" s="84"/>
      <c r="S17" s="84"/>
      <c r="T17" s="84"/>
      <c r="V17" s="93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</row>
    <row r="18" ht="16.5" outlineLevel="2" spans="2:40">
      <c r="B18" s="68">
        <v>11</v>
      </c>
      <c r="C18" s="69" t="s">
        <v>193</v>
      </c>
      <c r="D18" s="69">
        <v>14030210</v>
      </c>
      <c r="E18" s="70" t="s">
        <v>44</v>
      </c>
      <c r="F18" s="68" t="s">
        <v>43</v>
      </c>
      <c r="G18" s="68" t="s">
        <v>41</v>
      </c>
      <c r="H18" s="68" t="s">
        <v>223</v>
      </c>
      <c r="I18" s="83">
        <v>1.63</v>
      </c>
      <c r="J18" s="83">
        <v>4485.94</v>
      </c>
      <c r="K18" s="83">
        <v>7312.08</v>
      </c>
      <c r="L18" s="84"/>
      <c r="M18" s="84"/>
      <c r="N18" s="84"/>
      <c r="O18" s="84"/>
      <c r="P18" s="84"/>
      <c r="Q18" s="84"/>
      <c r="R18" s="84"/>
      <c r="S18" s="84"/>
      <c r="T18" s="84"/>
      <c r="V18" s="93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</row>
    <row r="19" ht="16.5" outlineLevel="2" spans="2:40">
      <c r="B19" s="68">
        <v>12</v>
      </c>
      <c r="C19" s="69" t="s">
        <v>193</v>
      </c>
      <c r="D19" s="69">
        <v>14030212</v>
      </c>
      <c r="E19" s="70" t="s">
        <v>45</v>
      </c>
      <c r="F19" s="68" t="s">
        <v>45</v>
      </c>
      <c r="G19" s="68" t="s">
        <v>41</v>
      </c>
      <c r="H19" s="68" t="s">
        <v>223</v>
      </c>
      <c r="I19" s="83">
        <v>1.8</v>
      </c>
      <c r="J19" s="83">
        <v>19808.08</v>
      </c>
      <c r="K19" s="83">
        <v>35654.54</v>
      </c>
      <c r="L19" s="84"/>
      <c r="M19" s="84"/>
      <c r="N19" s="84"/>
      <c r="O19" s="84"/>
      <c r="P19" s="84"/>
      <c r="Q19" s="84"/>
      <c r="R19" s="84"/>
      <c r="S19" s="84"/>
      <c r="T19" s="84"/>
      <c r="V19" s="93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</row>
    <row r="20" ht="16.5" outlineLevel="2" spans="2:40">
      <c r="B20" s="68">
        <v>13</v>
      </c>
      <c r="C20" s="69" t="s">
        <v>193</v>
      </c>
      <c r="D20" s="69">
        <v>14030214</v>
      </c>
      <c r="E20" s="70" t="s">
        <v>47</v>
      </c>
      <c r="F20" s="68" t="s">
        <v>48</v>
      </c>
      <c r="G20" s="68" t="s">
        <v>41</v>
      </c>
      <c r="H20" s="68" t="s">
        <v>223</v>
      </c>
      <c r="I20" s="83">
        <v>0.79</v>
      </c>
      <c r="J20" s="83">
        <v>339409.86</v>
      </c>
      <c r="K20" s="83">
        <v>268133.79</v>
      </c>
      <c r="L20" s="84"/>
      <c r="M20" s="84"/>
      <c r="N20" s="84"/>
      <c r="O20" s="84"/>
      <c r="P20" s="84"/>
      <c r="Q20" s="84"/>
      <c r="R20" s="84"/>
      <c r="S20" s="84"/>
      <c r="T20" s="84"/>
      <c r="V20" s="93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</row>
    <row r="21" ht="16.5" outlineLevel="2" spans="2:40">
      <c r="B21" s="68">
        <v>14</v>
      </c>
      <c r="C21" s="69" t="s">
        <v>193</v>
      </c>
      <c r="D21" s="69">
        <v>14030202</v>
      </c>
      <c r="E21" s="70" t="s">
        <v>69</v>
      </c>
      <c r="F21" s="68" t="s">
        <v>70</v>
      </c>
      <c r="G21" s="68" t="s">
        <v>39</v>
      </c>
      <c r="H21" s="68" t="s">
        <v>188</v>
      </c>
      <c r="I21" s="83">
        <v>2.52</v>
      </c>
      <c r="J21" s="83">
        <v>7850.4</v>
      </c>
      <c r="K21" s="83">
        <v>19783.01</v>
      </c>
      <c r="L21" s="84"/>
      <c r="M21" s="84"/>
      <c r="N21" s="85"/>
      <c r="O21" s="84"/>
      <c r="P21" s="84"/>
      <c r="Q21" s="84"/>
      <c r="R21" s="84"/>
      <c r="S21" s="84"/>
      <c r="T21" s="84"/>
      <c r="V21" s="93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</row>
    <row r="22" ht="16.5" outlineLevel="2" spans="2:40">
      <c r="B22" s="68">
        <v>15</v>
      </c>
      <c r="C22" s="69" t="s">
        <v>193</v>
      </c>
      <c r="D22" s="69">
        <v>14030204</v>
      </c>
      <c r="E22" s="70" t="s">
        <v>37</v>
      </c>
      <c r="F22" s="68" t="s">
        <v>38</v>
      </c>
      <c r="G22" s="68" t="s">
        <v>39</v>
      </c>
      <c r="H22" s="68" t="s">
        <v>223</v>
      </c>
      <c r="I22" s="83">
        <v>4.51</v>
      </c>
      <c r="J22" s="83">
        <v>163897.24</v>
      </c>
      <c r="K22" s="83">
        <v>739176.55</v>
      </c>
      <c r="L22" s="84"/>
      <c r="M22" s="84"/>
      <c r="N22" s="84"/>
      <c r="O22" s="84"/>
      <c r="P22" s="84"/>
      <c r="Q22" s="84"/>
      <c r="R22" s="84"/>
      <c r="S22" s="84"/>
      <c r="T22" s="84"/>
      <c r="V22" s="93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</row>
    <row r="23" ht="16.5" outlineLevel="2" spans="2:40">
      <c r="B23" s="68">
        <v>16</v>
      </c>
      <c r="C23" s="69" t="s">
        <v>193</v>
      </c>
      <c r="D23" s="69">
        <v>14030206</v>
      </c>
      <c r="E23" s="70" t="s">
        <v>40</v>
      </c>
      <c r="F23" s="68" t="s">
        <v>38</v>
      </c>
      <c r="G23" s="68" t="s">
        <v>41</v>
      </c>
      <c r="H23" s="68" t="s">
        <v>223</v>
      </c>
      <c r="I23" s="83">
        <v>1.61</v>
      </c>
      <c r="J23" s="83">
        <v>7529.98</v>
      </c>
      <c r="K23" s="83">
        <v>12123.27</v>
      </c>
      <c r="L23" s="84"/>
      <c r="M23" s="84"/>
      <c r="N23" s="84"/>
      <c r="O23" s="84"/>
      <c r="P23" s="84"/>
      <c r="Q23" s="84"/>
      <c r="R23" s="84"/>
      <c r="S23" s="84"/>
      <c r="T23" s="84"/>
      <c r="V23" s="93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</row>
    <row r="24" ht="16.5" outlineLevel="2" spans="2:40">
      <c r="B24" s="68">
        <v>17</v>
      </c>
      <c r="C24" s="69" t="s">
        <v>193</v>
      </c>
      <c r="D24" s="69">
        <v>14030213</v>
      </c>
      <c r="E24" s="70" t="s">
        <v>46</v>
      </c>
      <c r="F24" s="68" t="s">
        <v>46</v>
      </c>
      <c r="G24" s="68" t="s">
        <v>41</v>
      </c>
      <c r="H24" s="68" t="s">
        <v>223</v>
      </c>
      <c r="I24" s="83">
        <v>1.79</v>
      </c>
      <c r="J24" s="83">
        <v>96768.26</v>
      </c>
      <c r="K24" s="83">
        <v>173215.19</v>
      </c>
      <c r="L24" s="84"/>
      <c r="M24" s="84"/>
      <c r="N24" s="84"/>
      <c r="O24" s="84"/>
      <c r="P24" s="84"/>
      <c r="Q24" s="84"/>
      <c r="R24" s="84"/>
      <c r="S24" s="84"/>
      <c r="T24" s="84"/>
      <c r="V24" s="93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</row>
    <row r="25" ht="16.5" outlineLevel="2" spans="2:40">
      <c r="B25" s="68">
        <v>18</v>
      </c>
      <c r="C25" s="69" t="s">
        <v>193</v>
      </c>
      <c r="D25" s="69">
        <v>14030215</v>
      </c>
      <c r="E25" s="70" t="s">
        <v>49</v>
      </c>
      <c r="F25" s="68" t="s">
        <v>50</v>
      </c>
      <c r="G25" s="68" t="s">
        <v>41</v>
      </c>
      <c r="H25" s="68" t="s">
        <v>223</v>
      </c>
      <c r="I25" s="83">
        <v>6.69</v>
      </c>
      <c r="J25" s="83">
        <v>439736.86</v>
      </c>
      <c r="K25" s="83">
        <v>2941839.59</v>
      </c>
      <c r="L25" s="84"/>
      <c r="M25" s="84"/>
      <c r="N25" s="84"/>
      <c r="O25" s="84"/>
      <c r="P25" s="84"/>
      <c r="Q25" s="84"/>
      <c r="R25" s="84"/>
      <c r="S25" s="84"/>
      <c r="T25" s="84"/>
      <c r="V25" s="93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</row>
    <row r="26" ht="16.5" outlineLevel="2" spans="2:40">
      <c r="B26" s="68">
        <v>19</v>
      </c>
      <c r="C26" s="69" t="s">
        <v>193</v>
      </c>
      <c r="D26" s="69">
        <v>14030216</v>
      </c>
      <c r="E26" s="70" t="s">
        <v>134</v>
      </c>
      <c r="F26" s="71" t="s">
        <v>135</v>
      </c>
      <c r="G26" s="68" t="s">
        <v>41</v>
      </c>
      <c r="H26" s="68" t="s">
        <v>197</v>
      </c>
      <c r="I26" s="83">
        <v>0.05</v>
      </c>
      <c r="J26" s="83">
        <v>993604.8</v>
      </c>
      <c r="K26" s="83">
        <v>49680.24</v>
      </c>
      <c r="L26" s="84"/>
      <c r="M26" s="84"/>
      <c r="N26" s="84"/>
      <c r="O26" s="84"/>
      <c r="P26" s="84"/>
      <c r="Q26" s="84"/>
      <c r="R26" s="84"/>
      <c r="S26" s="84"/>
      <c r="T26" s="84"/>
      <c r="V26" s="93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</row>
    <row r="27" ht="16.5" outlineLevel="2" spans="2:40">
      <c r="B27" s="68">
        <v>20</v>
      </c>
      <c r="C27" s="69" t="s">
        <v>193</v>
      </c>
      <c r="D27" s="69">
        <v>14030217</v>
      </c>
      <c r="E27" s="70" t="s">
        <v>224</v>
      </c>
      <c r="F27" s="68" t="s">
        <v>225</v>
      </c>
      <c r="G27" s="68" t="s">
        <v>39</v>
      </c>
      <c r="H27" s="68" t="s">
        <v>223</v>
      </c>
      <c r="I27" s="83">
        <v>4.15</v>
      </c>
      <c r="J27" s="83">
        <v>92563.4</v>
      </c>
      <c r="K27" s="83">
        <v>384138.11</v>
      </c>
      <c r="L27" s="84"/>
      <c r="M27" s="84"/>
      <c r="N27" s="84"/>
      <c r="O27" s="84"/>
      <c r="P27" s="84"/>
      <c r="Q27" s="84"/>
      <c r="R27" s="84"/>
      <c r="S27" s="84"/>
      <c r="T27" s="84"/>
      <c r="V27" s="93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</row>
    <row r="28" ht="16.5" outlineLevel="2" spans="2:40">
      <c r="B28" s="68">
        <v>21</v>
      </c>
      <c r="C28" s="69" t="s">
        <v>193</v>
      </c>
      <c r="D28" s="69">
        <v>14030218</v>
      </c>
      <c r="E28" s="70" t="s">
        <v>226</v>
      </c>
      <c r="F28" s="68" t="s">
        <v>225</v>
      </c>
      <c r="G28" s="68" t="s">
        <v>41</v>
      </c>
      <c r="H28" s="68" t="s">
        <v>223</v>
      </c>
      <c r="I28" s="83">
        <v>1.46</v>
      </c>
      <c r="J28" s="83">
        <v>9245.63</v>
      </c>
      <c r="K28" s="83">
        <v>13498.62</v>
      </c>
      <c r="L28" s="84"/>
      <c r="M28" s="84"/>
      <c r="N28" s="84"/>
      <c r="O28" s="84"/>
      <c r="P28" s="84"/>
      <c r="Q28" s="84"/>
      <c r="R28" s="84"/>
      <c r="S28" s="84"/>
      <c r="T28" s="84"/>
      <c r="V28" s="93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</row>
    <row r="29" ht="16.5" outlineLevel="2" spans="2:40">
      <c r="B29" s="68">
        <v>22</v>
      </c>
      <c r="C29" s="69" t="s">
        <v>193</v>
      </c>
      <c r="D29" s="69">
        <v>14030219</v>
      </c>
      <c r="E29" s="70" t="s">
        <v>227</v>
      </c>
      <c r="F29" s="68" t="s">
        <v>228</v>
      </c>
      <c r="G29" s="68" t="s">
        <v>39</v>
      </c>
      <c r="H29" s="68" t="s">
        <v>223</v>
      </c>
      <c r="I29" s="83">
        <v>4.15</v>
      </c>
      <c r="J29" s="83">
        <v>22082.76</v>
      </c>
      <c r="K29" s="83">
        <v>91643.45</v>
      </c>
      <c r="L29" s="84"/>
      <c r="M29" s="84"/>
      <c r="N29" s="84"/>
      <c r="O29" s="84"/>
      <c r="P29" s="84"/>
      <c r="Q29" s="84"/>
      <c r="R29" s="84"/>
      <c r="S29" s="84"/>
      <c r="T29" s="84"/>
      <c r="V29" s="93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</row>
    <row r="30" ht="16.5" outlineLevel="2" spans="2:40">
      <c r="B30" s="68">
        <v>23</v>
      </c>
      <c r="C30" s="69" t="s">
        <v>193</v>
      </c>
      <c r="D30" s="69">
        <v>14030220</v>
      </c>
      <c r="E30" s="70" t="s">
        <v>229</v>
      </c>
      <c r="F30" s="68" t="s">
        <v>228</v>
      </c>
      <c r="G30" s="68" t="s">
        <v>41</v>
      </c>
      <c r="H30" s="68" t="s">
        <v>223</v>
      </c>
      <c r="I30" s="83">
        <v>1.46</v>
      </c>
      <c r="J30" s="83">
        <v>31842.45</v>
      </c>
      <c r="K30" s="83">
        <v>46489.98</v>
      </c>
      <c r="L30" s="84"/>
      <c r="M30" s="84"/>
      <c r="N30" s="84"/>
      <c r="O30" s="84"/>
      <c r="P30" s="84"/>
      <c r="Q30" s="84"/>
      <c r="R30" s="84"/>
      <c r="S30" s="84"/>
      <c r="T30" s="84"/>
      <c r="V30" s="93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</row>
    <row r="31" ht="16.5" outlineLevel="1" spans="2:40">
      <c r="B31" s="72"/>
      <c r="C31" s="73" t="s">
        <v>201</v>
      </c>
      <c r="D31" s="73"/>
      <c r="E31" s="74"/>
      <c r="F31" s="72"/>
      <c r="G31" s="72"/>
      <c r="H31" s="72"/>
      <c r="I31" s="86"/>
      <c r="J31" s="86">
        <f>SUBTOTAL(9,J16:J30)</f>
        <v>2509437.59</v>
      </c>
      <c r="K31" s="86">
        <f>SUBTOTAL(9,K16:K30)</f>
        <v>5867536.71</v>
      </c>
      <c r="L31" s="87"/>
      <c r="M31" s="87"/>
      <c r="N31" s="87"/>
      <c r="O31" s="87"/>
      <c r="P31" s="87"/>
      <c r="Q31" s="87"/>
      <c r="R31" s="87"/>
      <c r="S31" s="87"/>
      <c r="T31" s="87"/>
      <c r="V31" s="93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</row>
    <row r="32" ht="16.5" outlineLevel="2" spans="2:40">
      <c r="B32" s="68">
        <v>24</v>
      </c>
      <c r="C32" s="69" t="s">
        <v>230</v>
      </c>
      <c r="D32" s="69">
        <v>14110101</v>
      </c>
      <c r="E32" s="70" t="s">
        <v>114</v>
      </c>
      <c r="F32" s="68" t="s">
        <v>115</v>
      </c>
      <c r="G32" s="68" t="s">
        <v>116</v>
      </c>
      <c r="H32" s="68" t="s">
        <v>203</v>
      </c>
      <c r="I32" s="83">
        <v>4.57</v>
      </c>
      <c r="J32" s="83">
        <v>2447</v>
      </c>
      <c r="K32" s="83">
        <v>11182.79</v>
      </c>
      <c r="L32" s="84"/>
      <c r="M32" s="84"/>
      <c r="N32" s="84"/>
      <c r="O32" s="84"/>
      <c r="P32" s="84"/>
      <c r="Q32" s="84"/>
      <c r="R32" s="84"/>
      <c r="S32" s="84"/>
      <c r="T32" s="84"/>
      <c r="V32" s="93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</row>
    <row r="33" ht="16.5" outlineLevel="2" spans="2:40">
      <c r="B33" s="68">
        <v>25</v>
      </c>
      <c r="C33" s="69" t="s">
        <v>230</v>
      </c>
      <c r="D33" s="69">
        <v>14110102</v>
      </c>
      <c r="E33" s="70" t="s">
        <v>117</v>
      </c>
      <c r="F33" s="68" t="s">
        <v>118</v>
      </c>
      <c r="G33" s="68" t="s">
        <v>116</v>
      </c>
      <c r="H33" s="68" t="s">
        <v>203</v>
      </c>
      <c r="I33" s="83">
        <v>3.56</v>
      </c>
      <c r="J33" s="83">
        <v>15688</v>
      </c>
      <c r="K33" s="83">
        <v>55849.28</v>
      </c>
      <c r="L33" s="84"/>
      <c r="M33" s="84"/>
      <c r="N33" s="84"/>
      <c r="O33" s="84"/>
      <c r="P33" s="84"/>
      <c r="Q33" s="84"/>
      <c r="R33" s="84"/>
      <c r="S33" s="84"/>
      <c r="T33" s="84"/>
      <c r="V33" s="93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</row>
    <row r="34" ht="16.5" outlineLevel="2" spans="2:40">
      <c r="B34" s="68">
        <v>26</v>
      </c>
      <c r="C34" s="69" t="s">
        <v>230</v>
      </c>
      <c r="D34" s="69">
        <v>14110103</v>
      </c>
      <c r="E34" s="70" t="s">
        <v>119</v>
      </c>
      <c r="F34" s="68" t="s">
        <v>120</v>
      </c>
      <c r="G34" s="68" t="s">
        <v>41</v>
      </c>
      <c r="H34" s="68" t="s">
        <v>203</v>
      </c>
      <c r="I34" s="83">
        <v>1.22</v>
      </c>
      <c r="J34" s="83">
        <v>22818</v>
      </c>
      <c r="K34" s="83">
        <v>27837.96</v>
      </c>
      <c r="L34" s="84"/>
      <c r="M34" s="84"/>
      <c r="N34" s="84"/>
      <c r="O34" s="84"/>
      <c r="P34" s="84"/>
      <c r="Q34" s="84"/>
      <c r="R34" s="84"/>
      <c r="S34" s="84"/>
      <c r="T34" s="84"/>
      <c r="V34" s="93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</row>
    <row r="35" ht="16.5" outlineLevel="2" spans="2:40">
      <c r="B35" s="68">
        <v>27</v>
      </c>
      <c r="C35" s="69" t="s">
        <v>230</v>
      </c>
      <c r="D35" s="69">
        <v>14110104</v>
      </c>
      <c r="E35" s="70" t="s">
        <v>121</v>
      </c>
      <c r="F35" s="68" t="s">
        <v>122</v>
      </c>
      <c r="G35" s="68" t="s">
        <v>41</v>
      </c>
      <c r="H35" s="68" t="s">
        <v>203</v>
      </c>
      <c r="I35" s="83">
        <v>2.39</v>
      </c>
      <c r="J35" s="83">
        <v>17609</v>
      </c>
      <c r="K35" s="83">
        <v>42085.51</v>
      </c>
      <c r="L35" s="84"/>
      <c r="M35" s="84"/>
      <c r="N35" s="84"/>
      <c r="O35" s="84"/>
      <c r="P35" s="84"/>
      <c r="Q35" s="84"/>
      <c r="R35" s="84"/>
      <c r="S35" s="84"/>
      <c r="T35" s="84"/>
      <c r="V35" s="93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</row>
    <row r="36" ht="16.5" outlineLevel="2" spans="2:40">
      <c r="B36" s="68">
        <v>28</v>
      </c>
      <c r="C36" s="69" t="s">
        <v>230</v>
      </c>
      <c r="D36" s="69">
        <v>14110105</v>
      </c>
      <c r="E36" s="70" t="s">
        <v>231</v>
      </c>
      <c r="F36" s="68" t="s">
        <v>232</v>
      </c>
      <c r="G36" s="68" t="s">
        <v>125</v>
      </c>
      <c r="H36" s="68" t="s">
        <v>203</v>
      </c>
      <c r="I36" s="83">
        <v>0.15</v>
      </c>
      <c r="J36" s="83">
        <v>220321</v>
      </c>
      <c r="K36" s="83">
        <v>33048.15</v>
      </c>
      <c r="L36" s="84"/>
      <c r="M36" s="84"/>
      <c r="N36" s="84"/>
      <c r="O36" s="84"/>
      <c r="P36" s="84"/>
      <c r="Q36" s="84"/>
      <c r="R36" s="84"/>
      <c r="S36" s="84"/>
      <c r="T36" s="84"/>
      <c r="V36" s="93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</row>
    <row r="37" ht="16.5" outlineLevel="2" spans="2:40">
      <c r="B37" s="68">
        <v>29</v>
      </c>
      <c r="C37" s="69" t="s">
        <v>230</v>
      </c>
      <c r="D37" s="69">
        <v>14110106</v>
      </c>
      <c r="E37" s="70" t="s">
        <v>123</v>
      </c>
      <c r="F37" s="68" t="s">
        <v>124</v>
      </c>
      <c r="G37" s="68" t="s">
        <v>125</v>
      </c>
      <c r="H37" s="68" t="s">
        <v>203</v>
      </c>
      <c r="I37" s="83">
        <v>0.85</v>
      </c>
      <c r="J37" s="83">
        <v>485686</v>
      </c>
      <c r="K37" s="83">
        <v>412833.1</v>
      </c>
      <c r="L37" s="84"/>
      <c r="M37" s="84"/>
      <c r="N37" s="84"/>
      <c r="O37" s="84"/>
      <c r="P37" s="84"/>
      <c r="Q37" s="84"/>
      <c r="R37" s="84"/>
      <c r="S37" s="84"/>
      <c r="T37" s="84"/>
      <c r="V37" s="93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</row>
    <row r="38" ht="16.5" outlineLevel="2" spans="2:40">
      <c r="B38" s="68">
        <v>30</v>
      </c>
      <c r="C38" s="69" t="s">
        <v>230</v>
      </c>
      <c r="D38" s="69">
        <v>14110107</v>
      </c>
      <c r="E38" s="70" t="s">
        <v>126</v>
      </c>
      <c r="F38" s="68" t="s">
        <v>127</v>
      </c>
      <c r="G38" s="68" t="s">
        <v>41</v>
      </c>
      <c r="H38" s="68" t="s">
        <v>203</v>
      </c>
      <c r="I38" s="83">
        <v>3</v>
      </c>
      <c r="J38" s="83">
        <v>811027</v>
      </c>
      <c r="K38" s="83">
        <v>2433081</v>
      </c>
      <c r="L38" s="84"/>
      <c r="M38" s="84"/>
      <c r="N38" s="84"/>
      <c r="O38" s="84"/>
      <c r="P38" s="84"/>
      <c r="Q38" s="84"/>
      <c r="R38" s="84"/>
      <c r="S38" s="84"/>
      <c r="T38" s="84"/>
      <c r="V38" s="93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</row>
    <row r="39" ht="16.5" outlineLevel="1" spans="2:40">
      <c r="B39" s="72"/>
      <c r="C39" s="73" t="s">
        <v>233</v>
      </c>
      <c r="D39" s="73"/>
      <c r="E39" s="74"/>
      <c r="F39" s="72"/>
      <c r="G39" s="72"/>
      <c r="H39" s="72"/>
      <c r="I39" s="86"/>
      <c r="J39" s="88">
        <f>SUBTOTAL(9,J32:J38)</f>
        <v>1575596</v>
      </c>
      <c r="K39" s="88">
        <f>SUBTOTAL(9,K32:K38)</f>
        <v>3015917.79</v>
      </c>
      <c r="L39" s="87"/>
      <c r="M39" s="87"/>
      <c r="N39" s="87"/>
      <c r="O39" s="87"/>
      <c r="P39" s="87"/>
      <c r="Q39" s="87">
        <f>SUBTOTAL(9,Q32:Q38)</f>
        <v>0</v>
      </c>
      <c r="R39" s="87"/>
      <c r="S39" s="87">
        <f>SUBTOTAL(9,S32:S38)</f>
        <v>0</v>
      </c>
      <c r="T39" s="87">
        <f>SUBTOTAL(9,T32:T38)</f>
        <v>0</v>
      </c>
      <c r="V39" s="93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</row>
    <row r="40" ht="22.5" spans="2:40">
      <c r="B40" s="76"/>
      <c r="C40" s="73" t="s">
        <v>208</v>
      </c>
      <c r="D40" s="73"/>
      <c r="E40" s="74"/>
      <c r="F40" s="72"/>
      <c r="G40" s="72"/>
      <c r="H40" s="72"/>
      <c r="I40" s="86"/>
      <c r="J40" s="88">
        <f>SUBTOTAL(9,J3:J38)</f>
        <v>4937318.91</v>
      </c>
      <c r="K40" s="88">
        <f>SUBTOTAL(9,K3:K38)</f>
        <v>15308456.69</v>
      </c>
      <c r="L40" s="87"/>
      <c r="M40" s="87"/>
      <c r="N40" s="87"/>
      <c r="O40" s="87"/>
      <c r="P40" s="87"/>
      <c r="Q40" s="87"/>
      <c r="R40" s="87"/>
      <c r="S40" s="87"/>
      <c r="T40" s="87"/>
      <c r="V40" s="93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</row>
    <row r="41" s="3" customFormat="1" ht="16.5" spans="2:40">
      <c r="B41" s="77" t="s">
        <v>234</v>
      </c>
      <c r="C41" s="77"/>
      <c r="D41" s="77"/>
      <c r="E41" s="77"/>
      <c r="F41" s="77"/>
      <c r="G41" s="77"/>
      <c r="H41" s="77"/>
      <c r="I41" s="77"/>
      <c r="J41" s="77"/>
      <c r="K41" s="89"/>
      <c r="L41" s="90"/>
      <c r="M41" s="77"/>
      <c r="N41" s="90"/>
      <c r="O41" s="90"/>
      <c r="P41" s="77" t="s">
        <v>235</v>
      </c>
      <c r="Q41" s="90"/>
      <c r="R41" s="90"/>
      <c r="S41" s="77"/>
      <c r="T41" s="90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</row>
    <row r="42" ht="16.5" spans="2:20">
      <c r="B42" s="78"/>
      <c r="C42" s="78"/>
      <c r="D42" s="78"/>
      <c r="E42" s="78"/>
      <c r="F42" s="79"/>
      <c r="G42" s="79"/>
      <c r="H42" s="79"/>
      <c r="I42" s="49"/>
      <c r="J42" s="49"/>
      <c r="K42" s="49"/>
      <c r="L42" s="50"/>
      <c r="M42" s="50"/>
      <c r="N42" s="50"/>
      <c r="O42" s="50"/>
      <c r="P42" s="52"/>
      <c r="Q42" s="50"/>
      <c r="R42" s="50"/>
      <c r="S42" s="50"/>
      <c r="T42" s="50"/>
    </row>
    <row r="43" ht="16.5" spans="2:20">
      <c r="B43" s="78"/>
      <c r="C43" s="78"/>
      <c r="D43" s="78"/>
      <c r="E43" s="78"/>
      <c r="F43" s="79"/>
      <c r="G43" s="79"/>
      <c r="H43" s="79"/>
      <c r="I43" s="49"/>
      <c r="J43" s="49"/>
      <c r="K43" s="49"/>
      <c r="L43" s="50"/>
      <c r="M43" s="50"/>
      <c r="N43" s="50"/>
      <c r="O43" s="50"/>
      <c r="P43" s="52"/>
      <c r="Q43" s="50"/>
      <c r="R43" s="50"/>
      <c r="S43" s="50"/>
      <c r="T43" s="50"/>
    </row>
    <row r="44" ht="14.25"/>
    <row r="45" customHeight="1" spans="2:20">
      <c r="B45" s="80" t="s">
        <v>236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</row>
  </sheetData>
  <mergeCells count="17">
    <mergeCell ref="B2:T2"/>
    <mergeCell ref="B3:T3"/>
    <mergeCell ref="B4:E4"/>
    <mergeCell ref="S4:T4"/>
    <mergeCell ref="I5:K5"/>
    <mergeCell ref="L5:N5"/>
    <mergeCell ref="O5:Q5"/>
    <mergeCell ref="R5:T5"/>
    <mergeCell ref="B41:H41"/>
    <mergeCell ref="B45:T45"/>
    <mergeCell ref="B5:B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headerFooter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399945066682943"/>
  </sheetPr>
  <dimension ref="B1:AN44"/>
  <sheetViews>
    <sheetView showGridLines="0" tabSelected="1" zoomScale="85" zoomScaleNormal="85" workbookViewId="0">
      <pane xSplit="8" ySplit="5" topLeftCell="I6" activePane="bottomRight" state="frozen"/>
      <selection/>
      <selection pane="topRight"/>
      <selection pane="bottomLeft"/>
      <selection pane="bottomRight" activeCell="K21" sqref="K21"/>
    </sheetView>
  </sheetViews>
  <sheetFormatPr defaultColWidth="14.75" defaultRowHeight="12.75"/>
  <cols>
    <col min="1" max="1" width="2.38333333333333" style="4" customWidth="1"/>
    <col min="2" max="2" width="4.63333333333333" style="4" customWidth="1"/>
    <col min="3" max="4" width="17.75" style="5" customWidth="1"/>
    <col min="5" max="5" width="18.6333333333333" style="5" customWidth="1"/>
    <col min="6" max="6" width="13" style="6" customWidth="1"/>
    <col min="7" max="7" width="7.63333333333333" style="6" customWidth="1"/>
    <col min="8" max="8" width="23.6333333333333" style="6" customWidth="1"/>
    <col min="9" max="9" width="7.75" style="7" customWidth="1"/>
    <col min="10" max="10" width="14.8833333333333" style="7" customWidth="1"/>
    <col min="11" max="11" width="16.1333333333333" style="7" customWidth="1"/>
    <col min="12" max="12" width="8.10833333333333" style="8" customWidth="1"/>
    <col min="13" max="13" width="14.1083333333333" style="8" customWidth="1"/>
    <col min="14" max="14" width="16.1083333333333" style="8" customWidth="1"/>
    <col min="15" max="15" width="7.75" style="9" customWidth="1"/>
    <col min="16" max="16" width="13" style="10" customWidth="1"/>
    <col min="17" max="17" width="14.8833333333333" style="8" customWidth="1"/>
    <col min="18" max="18" width="6.5" style="8" customWidth="1"/>
    <col min="19" max="19" width="13.75" style="8" customWidth="1"/>
    <col min="20" max="20" width="16.1333333333333" style="8" customWidth="1"/>
    <col min="21" max="21" width="9.38333333333333" style="4" customWidth="1"/>
    <col min="22" max="22" width="15.1333333333333" style="4" customWidth="1"/>
    <col min="23" max="31" width="2.5" style="4" customWidth="1"/>
    <col min="32" max="40" width="3.5" style="4" customWidth="1"/>
    <col min="41" max="16384" width="14.75" style="4"/>
  </cols>
  <sheetData>
    <row r="1" s="1" customFormat="1" ht="20.1" customHeight="1" spans="2:20">
      <c r="B1" s="11" t="s">
        <v>210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32"/>
      <c r="P1" s="11"/>
      <c r="Q1" s="11"/>
      <c r="R1" s="11"/>
      <c r="S1" s="11"/>
      <c r="T1" s="11"/>
    </row>
    <row r="2" s="1" customFormat="1" ht="20.1" customHeight="1" outlineLevel="1" spans="2:20">
      <c r="B2" s="12" t="s">
        <v>211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33"/>
      <c r="P2" s="12"/>
      <c r="Q2" s="12"/>
      <c r="R2" s="12"/>
      <c r="S2" s="12"/>
      <c r="T2" s="12"/>
    </row>
    <row r="3" s="2" customFormat="1" ht="20.1" customHeight="1" outlineLevel="1" spans="2:20">
      <c r="B3" s="13" t="s">
        <v>212</v>
      </c>
      <c r="C3" s="13"/>
      <c r="D3" s="13"/>
      <c r="E3" s="13"/>
      <c r="F3" s="14"/>
      <c r="G3" s="12"/>
      <c r="H3" s="12"/>
      <c r="I3" s="12"/>
      <c r="J3" s="12"/>
      <c r="K3" s="12"/>
      <c r="L3" s="12"/>
      <c r="M3" s="12"/>
      <c r="N3" s="34"/>
      <c r="O3" s="35"/>
      <c r="P3" s="34"/>
      <c r="Q3" s="34"/>
      <c r="R3" s="54"/>
      <c r="S3" s="55" t="s">
        <v>213</v>
      </c>
      <c r="T3" s="55"/>
    </row>
    <row r="4" ht="21.95" customHeight="1" outlineLevel="2" spans="2:40">
      <c r="B4" s="15" t="s">
        <v>7</v>
      </c>
      <c r="C4" s="15" t="s">
        <v>214</v>
      </c>
      <c r="D4" s="16" t="s">
        <v>215</v>
      </c>
      <c r="E4" s="15" t="s">
        <v>216</v>
      </c>
      <c r="F4" s="17" t="s">
        <v>10</v>
      </c>
      <c r="G4" s="15" t="s">
        <v>217</v>
      </c>
      <c r="H4" s="15" t="s">
        <v>166</v>
      </c>
      <c r="I4" s="36" t="s">
        <v>218</v>
      </c>
      <c r="J4" s="36"/>
      <c r="K4" s="36"/>
      <c r="L4" s="36" t="s">
        <v>219</v>
      </c>
      <c r="M4" s="36"/>
      <c r="N4" s="36"/>
      <c r="O4" s="37" t="s">
        <v>220</v>
      </c>
      <c r="P4" s="36"/>
      <c r="Q4" s="36"/>
      <c r="R4" s="36" t="s">
        <v>221</v>
      </c>
      <c r="S4" s="36"/>
      <c r="T4" s="36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ht="21.95" customHeight="1" outlineLevel="2" spans="2:40">
      <c r="B5" s="15"/>
      <c r="C5" s="15"/>
      <c r="D5" s="18"/>
      <c r="E5" s="15"/>
      <c r="F5" s="19"/>
      <c r="G5" s="15"/>
      <c r="H5" s="15"/>
      <c r="I5" s="36" t="s">
        <v>13</v>
      </c>
      <c r="J5" s="36" t="s">
        <v>12</v>
      </c>
      <c r="K5" s="36" t="s">
        <v>14</v>
      </c>
      <c r="L5" s="36" t="s">
        <v>13</v>
      </c>
      <c r="M5" s="36" t="s">
        <v>12</v>
      </c>
      <c r="N5" s="36" t="s">
        <v>14</v>
      </c>
      <c r="O5" s="37" t="s">
        <v>13</v>
      </c>
      <c r="P5" s="36" t="s">
        <v>12</v>
      </c>
      <c r="Q5" s="36" t="s">
        <v>14</v>
      </c>
      <c r="R5" s="36" t="s">
        <v>13</v>
      </c>
      <c r="S5" s="36" t="s">
        <v>12</v>
      </c>
      <c r="T5" s="36" t="s">
        <v>14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ht="21" customHeight="1" outlineLevel="2" spans="2:40">
      <c r="B6" s="20">
        <v>1</v>
      </c>
      <c r="C6" s="21" t="s">
        <v>179</v>
      </c>
      <c r="D6" s="21">
        <v>14030101</v>
      </c>
      <c r="E6" s="22" t="s">
        <v>17</v>
      </c>
      <c r="F6" s="20" t="s">
        <v>18</v>
      </c>
      <c r="G6" s="20" t="s">
        <v>19</v>
      </c>
      <c r="H6" s="20" t="s">
        <v>222</v>
      </c>
      <c r="I6" s="38">
        <v>17.28</v>
      </c>
      <c r="J6" s="38">
        <v>386.44</v>
      </c>
      <c r="K6" s="38">
        <v>6677.68</v>
      </c>
      <c r="L6" s="38">
        <f>N6/M6</f>
        <v>17.2</v>
      </c>
      <c r="M6" s="38">
        <f>VLOOKUP($E6,'材料采购入库明细 汇总表（答案）'!$J$3:$Q$29,4,0)</f>
        <v>185000</v>
      </c>
      <c r="N6" s="38">
        <f>VLOOKUP($E6,'材料采购入库明细 汇总表（答案）'!$J$3:$Q$29,8,0)</f>
        <v>3182000</v>
      </c>
      <c r="O6" s="39">
        <f>ROUND((K6+N6)/(J6+M6),2)</f>
        <v>17.2</v>
      </c>
      <c r="P6" s="40"/>
      <c r="Q6" s="40"/>
      <c r="R6" s="40"/>
      <c r="S6" s="40"/>
      <c r="T6" s="40"/>
      <c r="V6" s="56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ht="21" customHeight="1" outlineLevel="2" spans="2:40">
      <c r="B7" s="20">
        <v>2</v>
      </c>
      <c r="C7" s="21" t="s">
        <v>179</v>
      </c>
      <c r="D7" s="21">
        <v>14030103</v>
      </c>
      <c r="E7" s="22" t="s">
        <v>22</v>
      </c>
      <c r="F7" s="20" t="s">
        <v>23</v>
      </c>
      <c r="G7" s="20" t="s">
        <v>19</v>
      </c>
      <c r="H7" s="20" t="s">
        <v>222</v>
      </c>
      <c r="I7" s="38">
        <v>12.29</v>
      </c>
      <c r="J7" s="38">
        <v>100872.01</v>
      </c>
      <c r="K7" s="38">
        <v>1239717</v>
      </c>
      <c r="L7" s="38">
        <f t="shared" ref="L7:L13" si="0">N7/M7</f>
        <v>12.2</v>
      </c>
      <c r="M7" s="38">
        <f>VLOOKUP($E7,'材料采购入库明细 汇总表（答案）'!$J$3:$Q$29,4,0)</f>
        <v>15000</v>
      </c>
      <c r="N7" s="38">
        <f>VLOOKUP($E7,'材料采购入库明细 汇总表（答案）'!$J$3:$Q$29,8,0)</f>
        <v>183000</v>
      </c>
      <c r="O7" s="39">
        <f t="shared" ref="O7:O13" si="1">ROUND((K7+N7)/(J7+M7),2)</f>
        <v>12.28</v>
      </c>
      <c r="P7" s="40"/>
      <c r="Q7" s="40"/>
      <c r="R7" s="40"/>
      <c r="S7" s="40"/>
      <c r="T7" s="40"/>
      <c r="V7" s="56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ht="21" customHeight="1" outlineLevel="2" spans="2:40">
      <c r="B8" s="20">
        <v>3</v>
      </c>
      <c r="C8" s="21" t="s">
        <v>179</v>
      </c>
      <c r="D8" s="21">
        <v>14030102</v>
      </c>
      <c r="E8" s="22" t="s">
        <v>20</v>
      </c>
      <c r="F8" s="20" t="s">
        <v>21</v>
      </c>
      <c r="G8" s="20" t="s">
        <v>19</v>
      </c>
      <c r="H8" s="20" t="s">
        <v>222</v>
      </c>
      <c r="I8" s="38">
        <v>17.2</v>
      </c>
      <c r="J8" s="38">
        <v>894</v>
      </c>
      <c r="K8" s="38">
        <v>15376.8</v>
      </c>
      <c r="L8" s="38">
        <f t="shared" si="0"/>
        <v>17.2</v>
      </c>
      <c r="M8" s="38">
        <f>VLOOKUP($E8,'材料采购入库明细 汇总表（答案）'!$J$3:$Q$29,4,0)</f>
        <v>170000</v>
      </c>
      <c r="N8" s="38">
        <f>VLOOKUP($E8,'材料采购入库明细 汇总表（答案）'!$J$3:$Q$29,8,0)</f>
        <v>2924000</v>
      </c>
      <c r="O8" s="39">
        <f t="shared" si="1"/>
        <v>17.2</v>
      </c>
      <c r="P8" s="40"/>
      <c r="Q8" s="40"/>
      <c r="R8" s="40"/>
      <c r="S8" s="40"/>
      <c r="T8" s="40"/>
      <c r="V8" s="56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ht="21" customHeight="1" outlineLevel="2" spans="2:40">
      <c r="B9" s="20">
        <v>4</v>
      </c>
      <c r="C9" s="21" t="s">
        <v>179</v>
      </c>
      <c r="D9" s="21">
        <v>14030104</v>
      </c>
      <c r="E9" s="22" t="s">
        <v>24</v>
      </c>
      <c r="F9" s="20" t="s">
        <v>25</v>
      </c>
      <c r="G9" s="20" t="s">
        <v>19</v>
      </c>
      <c r="H9" s="20" t="s">
        <v>222</v>
      </c>
      <c r="I9" s="38">
        <v>10.52</v>
      </c>
      <c r="J9" s="38">
        <v>13074.78</v>
      </c>
      <c r="K9" s="38">
        <v>137546.69</v>
      </c>
      <c r="L9" s="38">
        <f t="shared" si="0"/>
        <v>10.5</v>
      </c>
      <c r="M9" s="38">
        <f>VLOOKUP($E9,'材料采购入库明细 汇总表（答案）'!$J$3:$Q$29,4,0)</f>
        <v>18000</v>
      </c>
      <c r="N9" s="38">
        <f>VLOOKUP($E9,'材料采购入库明细 汇总表（答案）'!$J$3:$Q$29,8,0)</f>
        <v>189000</v>
      </c>
      <c r="O9" s="39">
        <f t="shared" si="1"/>
        <v>10.51</v>
      </c>
      <c r="P9" s="40"/>
      <c r="Q9" s="57"/>
      <c r="R9" s="40"/>
      <c r="S9" s="40"/>
      <c r="T9" s="40"/>
      <c r="V9" s="56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ht="21" customHeight="1" outlineLevel="2" spans="2:40">
      <c r="B10" s="20">
        <v>5</v>
      </c>
      <c r="C10" s="21" t="s">
        <v>179</v>
      </c>
      <c r="D10" s="21">
        <v>14030105</v>
      </c>
      <c r="E10" s="22" t="s">
        <v>63</v>
      </c>
      <c r="F10" s="20" t="s">
        <v>64</v>
      </c>
      <c r="G10" s="20" t="s">
        <v>39</v>
      </c>
      <c r="H10" s="20" t="s">
        <v>188</v>
      </c>
      <c r="I10" s="38">
        <v>7</v>
      </c>
      <c r="J10" s="38">
        <v>463426.11</v>
      </c>
      <c r="K10" s="38">
        <v>3243982.77</v>
      </c>
      <c r="L10" s="38">
        <f t="shared" si="0"/>
        <v>7.00295933333333</v>
      </c>
      <c r="M10" s="38">
        <f>VLOOKUP($E10,'材料采购入库明细 汇总表（答案）'!$J$3:$Q$29,4,0)</f>
        <v>15000</v>
      </c>
      <c r="N10" s="38">
        <f>VLOOKUP($E10,'材料采购入库明细 汇总表（答案）'!$J$3:$Q$29,8,0)</f>
        <v>105044.39</v>
      </c>
      <c r="O10" s="39">
        <f t="shared" si="1"/>
        <v>7</v>
      </c>
      <c r="P10" s="40"/>
      <c r="Q10" s="40"/>
      <c r="R10" s="40"/>
      <c r="S10" s="40"/>
      <c r="T10" s="40"/>
      <c r="V10" s="56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ht="21" customHeight="1" outlineLevel="2" spans="2:40">
      <c r="B11" s="20">
        <v>6</v>
      </c>
      <c r="C11" s="21" t="s">
        <v>179</v>
      </c>
      <c r="D11" s="21">
        <v>14030106</v>
      </c>
      <c r="E11" s="22" t="s">
        <v>61</v>
      </c>
      <c r="F11" s="20" t="s">
        <v>62</v>
      </c>
      <c r="G11" s="20" t="s">
        <v>39</v>
      </c>
      <c r="H11" s="20" t="s">
        <v>188</v>
      </c>
      <c r="I11" s="38">
        <v>6.5</v>
      </c>
      <c r="J11" s="38">
        <v>273133.27</v>
      </c>
      <c r="K11" s="38">
        <v>1775366.26</v>
      </c>
      <c r="L11" s="38">
        <f t="shared" si="0"/>
        <v>6.5013145</v>
      </c>
      <c r="M11" s="38">
        <f>VLOOKUP($E11,'材料采购入库明细 汇总表（答案）'!$J$3:$Q$29,4,0)</f>
        <v>20000</v>
      </c>
      <c r="N11" s="38">
        <f>VLOOKUP($E11,'材料采购入库明细 汇总表（答案）'!$J$3:$Q$29,8,0)</f>
        <v>130026.29</v>
      </c>
      <c r="O11" s="39">
        <f t="shared" si="1"/>
        <v>6.5</v>
      </c>
      <c r="P11" s="40"/>
      <c r="Q11" s="40"/>
      <c r="R11" s="40"/>
      <c r="S11" s="40"/>
      <c r="T11" s="40"/>
      <c r="V11" s="56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ht="21" customHeight="1" outlineLevel="2" spans="2:40">
      <c r="B12" s="20">
        <v>7</v>
      </c>
      <c r="C12" s="21" t="s">
        <v>179</v>
      </c>
      <c r="D12" s="21">
        <v>14030107</v>
      </c>
      <c r="E12" s="22" t="s">
        <v>53</v>
      </c>
      <c r="F12" s="23" t="s">
        <v>54</v>
      </c>
      <c r="G12" s="20" t="s">
        <v>41</v>
      </c>
      <c r="H12" s="20" t="s">
        <v>223</v>
      </c>
      <c r="I12" s="38">
        <v>16.5</v>
      </c>
      <c r="J12" s="38">
        <v>327.95</v>
      </c>
      <c r="K12" s="38">
        <v>5411.18</v>
      </c>
      <c r="L12" s="38">
        <f t="shared" si="0"/>
        <v>16.5</v>
      </c>
      <c r="M12" s="38">
        <f>VLOOKUP($E12,'材料采购入库明细 汇总表（答案）'!$J$3:$Q$29,4,0)</f>
        <v>6000</v>
      </c>
      <c r="N12" s="38">
        <f>VLOOKUP($E12,'材料采购入库明细 汇总表（答案）'!$J$3:$Q$29,8,0)</f>
        <v>99000</v>
      </c>
      <c r="O12" s="39">
        <f t="shared" si="1"/>
        <v>16.5</v>
      </c>
      <c r="P12" s="40"/>
      <c r="Q12" s="40"/>
      <c r="R12" s="40"/>
      <c r="S12" s="40"/>
      <c r="T12" s="40"/>
      <c r="V12" s="56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ht="21" customHeight="1" outlineLevel="2" spans="2:40">
      <c r="B13" s="20">
        <v>8</v>
      </c>
      <c r="C13" s="21" t="s">
        <v>179</v>
      </c>
      <c r="D13" s="21">
        <v>14030108</v>
      </c>
      <c r="E13" s="22" t="s">
        <v>55</v>
      </c>
      <c r="F13" s="23" t="s">
        <v>56</v>
      </c>
      <c r="G13" s="20" t="s">
        <v>41</v>
      </c>
      <c r="H13" s="20" t="s">
        <v>223</v>
      </c>
      <c r="I13" s="38">
        <v>5.41</v>
      </c>
      <c r="J13" s="38">
        <v>170.76</v>
      </c>
      <c r="K13" s="38">
        <v>923.81</v>
      </c>
      <c r="L13" s="38">
        <f t="shared" si="0"/>
        <v>5.4</v>
      </c>
      <c r="M13" s="38">
        <f>VLOOKUP($E13,'材料采购入库明细 汇总表（答案）'!$J$3:$Q$29,4,0)</f>
        <v>6500</v>
      </c>
      <c r="N13" s="38">
        <f>VLOOKUP($E13,'材料采购入库明细 汇总表（答案）'!$J$3:$Q$29,8,0)</f>
        <v>35100</v>
      </c>
      <c r="O13" s="39">
        <f t="shared" si="1"/>
        <v>5.4</v>
      </c>
      <c r="P13" s="40"/>
      <c r="Q13" s="40"/>
      <c r="R13" s="40"/>
      <c r="S13" s="40"/>
      <c r="T13" s="40"/>
      <c r="V13" s="56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ht="21.95" customHeight="1" outlineLevel="1" spans="2:40">
      <c r="B14" s="24"/>
      <c r="C14" s="25" t="s">
        <v>191</v>
      </c>
      <c r="D14" s="25"/>
      <c r="E14" s="26"/>
      <c r="F14" s="27"/>
      <c r="G14" s="24"/>
      <c r="H14" s="24"/>
      <c r="I14" s="41"/>
      <c r="J14" s="41">
        <f>SUBTOTAL(9,J6:J13)</f>
        <v>852285.32</v>
      </c>
      <c r="K14" s="41">
        <f>SUBTOTAL(9,K6:K13)</f>
        <v>6425002.19</v>
      </c>
      <c r="L14" s="42"/>
      <c r="M14" s="42">
        <f>SUBTOTAL(9,M6:M13)</f>
        <v>435500</v>
      </c>
      <c r="N14" s="42">
        <f>SUBTOTAL(9,N6:N13)</f>
        <v>6847170.68</v>
      </c>
      <c r="O14" s="43"/>
      <c r="P14" s="42">
        <f>SUBTOTAL(9,P6:P13)</f>
        <v>0</v>
      </c>
      <c r="Q14" s="42">
        <f>SUBTOTAL(9,Q6:Q13)</f>
        <v>0</v>
      </c>
      <c r="R14" s="42"/>
      <c r="S14" s="42">
        <f>SUBTOTAL(9,S6:S13)</f>
        <v>0</v>
      </c>
      <c r="T14" s="42">
        <f>SUBTOTAL(9,T6:T13)</f>
        <v>0</v>
      </c>
      <c r="V14" s="56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ht="21" customHeight="1" outlineLevel="2" spans="2:40">
      <c r="B15" s="20">
        <v>9</v>
      </c>
      <c r="C15" s="21" t="s">
        <v>193</v>
      </c>
      <c r="D15" s="21">
        <v>14030201</v>
      </c>
      <c r="E15" s="22" t="s">
        <v>67</v>
      </c>
      <c r="F15" s="20" t="s">
        <v>68</v>
      </c>
      <c r="G15" s="20" t="s">
        <v>39</v>
      </c>
      <c r="H15" s="20" t="s">
        <v>188</v>
      </c>
      <c r="I15" s="38">
        <v>2.5</v>
      </c>
      <c r="J15" s="38">
        <v>86034.03</v>
      </c>
      <c r="K15" s="38">
        <v>215085.08</v>
      </c>
      <c r="L15" s="38">
        <f>N15/M15</f>
        <v>2.49819</v>
      </c>
      <c r="M15" s="38">
        <f>VLOOKUP($E15,'材料采购入库明细 汇总表（答案）'!$J$3:$Q$29,4,0)</f>
        <v>19000</v>
      </c>
      <c r="N15" s="38">
        <f>VLOOKUP($E15,'材料采购入库明细 汇总表（答案）'!$J$3:$Q$29,8,0)</f>
        <v>47465.61</v>
      </c>
      <c r="O15" s="39">
        <f t="shared" ref="O7:O29" si="2">ROUND(($N15+$K15)/($M15+$J15),2)</f>
        <v>2.5</v>
      </c>
      <c r="P15" s="40"/>
      <c r="Q15" s="40"/>
      <c r="R15" s="40"/>
      <c r="S15" s="40"/>
      <c r="T15" s="40"/>
      <c r="V15" s="56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ht="21" customHeight="1" outlineLevel="2" spans="2:40">
      <c r="B16" s="20">
        <v>10</v>
      </c>
      <c r="C16" s="21" t="s">
        <v>193</v>
      </c>
      <c r="D16" s="21">
        <v>14030208</v>
      </c>
      <c r="E16" s="22" t="s">
        <v>42</v>
      </c>
      <c r="F16" s="20" t="s">
        <v>43</v>
      </c>
      <c r="G16" s="20" t="s">
        <v>39</v>
      </c>
      <c r="H16" s="20" t="s">
        <v>223</v>
      </c>
      <c r="I16" s="38">
        <v>4.47</v>
      </c>
      <c r="J16" s="38">
        <v>194577.9</v>
      </c>
      <c r="K16" s="38">
        <v>869763.21</v>
      </c>
      <c r="L16" s="38">
        <f t="shared" ref="L16:L25" si="3">N16/M16</f>
        <v>4.5</v>
      </c>
      <c r="M16" s="38">
        <f>VLOOKUP($E16,'材料采购入库明细 汇总表（答案）'!$J$3:$Q$29,4,0)</f>
        <v>11000</v>
      </c>
      <c r="N16" s="38">
        <f>VLOOKUP($E16,'材料采购入库明细 汇总表（答案）'!$J$3:$Q$29,8,0)</f>
        <v>49500</v>
      </c>
      <c r="O16" s="39">
        <f t="shared" si="2"/>
        <v>4.47</v>
      </c>
      <c r="P16" s="40"/>
      <c r="Q16" s="40"/>
      <c r="R16" s="40"/>
      <c r="S16" s="40"/>
      <c r="T16" s="40"/>
      <c r="V16" s="56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ht="21" customHeight="1" outlineLevel="2" spans="2:40">
      <c r="B17" s="20">
        <v>11</v>
      </c>
      <c r="C17" s="21" t="s">
        <v>193</v>
      </c>
      <c r="D17" s="21">
        <v>14030210</v>
      </c>
      <c r="E17" s="22" t="s">
        <v>44</v>
      </c>
      <c r="F17" s="20" t="s">
        <v>43</v>
      </c>
      <c r="G17" s="20" t="s">
        <v>41</v>
      </c>
      <c r="H17" s="20" t="s">
        <v>223</v>
      </c>
      <c r="I17" s="38">
        <v>1.63</v>
      </c>
      <c r="J17" s="38">
        <v>4485.94</v>
      </c>
      <c r="K17" s="38">
        <v>7312.08</v>
      </c>
      <c r="L17" s="38">
        <f t="shared" si="3"/>
        <v>1.6</v>
      </c>
      <c r="M17" s="38">
        <f>VLOOKUP($E17,'材料采购入库明细 汇总表（答案）'!$J$3:$Q$29,4,0)</f>
        <v>15000</v>
      </c>
      <c r="N17" s="38">
        <f>VLOOKUP($E17,'材料采购入库明细 汇总表（答案）'!$J$3:$Q$29,8,0)</f>
        <v>24000</v>
      </c>
      <c r="O17" s="39">
        <f t="shared" si="2"/>
        <v>1.61</v>
      </c>
      <c r="P17" s="40"/>
      <c r="Q17" s="40"/>
      <c r="R17" s="40"/>
      <c r="S17" s="40"/>
      <c r="T17" s="40"/>
      <c r="V17" s="56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ht="21" customHeight="1" outlineLevel="2" spans="2:40">
      <c r="B18" s="20">
        <v>12</v>
      </c>
      <c r="C18" s="21" t="s">
        <v>193</v>
      </c>
      <c r="D18" s="21">
        <v>14030212</v>
      </c>
      <c r="E18" s="22" t="s">
        <v>45</v>
      </c>
      <c r="F18" s="20" t="s">
        <v>45</v>
      </c>
      <c r="G18" s="20" t="s">
        <v>41</v>
      </c>
      <c r="H18" s="20" t="s">
        <v>223</v>
      </c>
      <c r="I18" s="38">
        <v>1.8</v>
      </c>
      <c r="J18" s="38">
        <v>19808.08</v>
      </c>
      <c r="K18" s="38">
        <v>35654.54</v>
      </c>
      <c r="L18" s="38">
        <f t="shared" si="3"/>
        <v>1.8</v>
      </c>
      <c r="M18" s="38">
        <f>VLOOKUP($E18,'材料采购入库明细 汇总表（答案）'!$J$3:$Q$29,4,0)</f>
        <v>6500</v>
      </c>
      <c r="N18" s="38">
        <f>VLOOKUP($E18,'材料采购入库明细 汇总表（答案）'!$J$3:$Q$29,8,0)</f>
        <v>11700</v>
      </c>
      <c r="O18" s="39">
        <f t="shared" si="2"/>
        <v>1.8</v>
      </c>
      <c r="P18" s="40"/>
      <c r="Q18" s="40"/>
      <c r="R18" s="40"/>
      <c r="S18" s="40"/>
      <c r="T18" s="40"/>
      <c r="V18" s="56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ht="21" customHeight="1" outlineLevel="2" spans="2:40">
      <c r="B19" s="20">
        <v>13</v>
      </c>
      <c r="C19" s="21" t="s">
        <v>193</v>
      </c>
      <c r="D19" s="21">
        <v>14030214</v>
      </c>
      <c r="E19" s="22" t="s">
        <v>47</v>
      </c>
      <c r="F19" s="20" t="s">
        <v>48</v>
      </c>
      <c r="G19" s="20" t="s">
        <v>41</v>
      </c>
      <c r="H19" s="20" t="s">
        <v>223</v>
      </c>
      <c r="I19" s="38">
        <v>0.79</v>
      </c>
      <c r="J19" s="38">
        <v>339409.86</v>
      </c>
      <c r="K19" s="38">
        <v>268133.79</v>
      </c>
      <c r="L19" s="38">
        <f t="shared" si="3"/>
        <v>0.8</v>
      </c>
      <c r="M19" s="38">
        <f>VLOOKUP($E19,'材料采购入库明细 汇总表（答案）'!$J$3:$Q$29,4,0)</f>
        <v>55000</v>
      </c>
      <c r="N19" s="38">
        <f>VLOOKUP($E19,'材料采购入库明细 汇总表（答案）'!$J$3:$Q$29,8,0)</f>
        <v>44000</v>
      </c>
      <c r="O19" s="39">
        <f t="shared" si="2"/>
        <v>0.79</v>
      </c>
      <c r="P19" s="40"/>
      <c r="Q19" s="40"/>
      <c r="R19" s="40"/>
      <c r="S19" s="40"/>
      <c r="T19" s="40"/>
      <c r="V19" s="56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ht="21" customHeight="1" outlineLevel="2" spans="2:40">
      <c r="B20" s="20">
        <v>14</v>
      </c>
      <c r="C20" s="21" t="s">
        <v>193</v>
      </c>
      <c r="D20" s="21">
        <v>14030202</v>
      </c>
      <c r="E20" s="22" t="s">
        <v>69</v>
      </c>
      <c r="F20" s="20" t="s">
        <v>70</v>
      </c>
      <c r="G20" s="20" t="s">
        <v>39</v>
      </c>
      <c r="H20" s="20" t="s">
        <v>188</v>
      </c>
      <c r="I20" s="38">
        <v>2.52</v>
      </c>
      <c r="J20" s="38">
        <v>7850.4</v>
      </c>
      <c r="K20" s="38">
        <v>19783.01</v>
      </c>
      <c r="L20" s="38">
        <f t="shared" si="3"/>
        <v>2.49819</v>
      </c>
      <c r="M20" s="38">
        <f>VLOOKUP($E20,'材料采购入库明细 汇总表（答案）'!$J$3:$Q$29,4,0)</f>
        <v>9000</v>
      </c>
      <c r="N20" s="38">
        <f>VLOOKUP($E20,'材料采购入库明细 汇总表（答案）'!$J$3:$Q$29,8,0)</f>
        <v>22483.71</v>
      </c>
      <c r="O20" s="39">
        <f t="shared" si="2"/>
        <v>2.51</v>
      </c>
      <c r="P20" s="40"/>
      <c r="Q20" s="40"/>
      <c r="R20" s="40"/>
      <c r="S20" s="40"/>
      <c r="T20" s="40"/>
      <c r="V20" s="56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ht="21" customHeight="1" outlineLevel="2" spans="2:40">
      <c r="B21" s="20">
        <v>15</v>
      </c>
      <c r="C21" s="21" t="s">
        <v>193</v>
      </c>
      <c r="D21" s="21">
        <v>14030204</v>
      </c>
      <c r="E21" s="22" t="s">
        <v>37</v>
      </c>
      <c r="F21" s="20" t="s">
        <v>38</v>
      </c>
      <c r="G21" s="20" t="s">
        <v>39</v>
      </c>
      <c r="H21" s="20" t="s">
        <v>223</v>
      </c>
      <c r="I21" s="38">
        <v>4.51</v>
      </c>
      <c r="J21" s="38">
        <v>163897.24</v>
      </c>
      <c r="K21" s="38">
        <v>739176.55</v>
      </c>
      <c r="L21" s="38">
        <f t="shared" si="3"/>
        <v>4.5</v>
      </c>
      <c r="M21" s="38">
        <f>VLOOKUP($E21,'材料采购入库明细 汇总表（答案）'!$J$3:$Q$29,4,0)</f>
        <v>13000</v>
      </c>
      <c r="N21" s="38">
        <f>VLOOKUP($E21,'材料采购入库明细 汇总表（答案）'!$J$3:$Q$29,8,0)</f>
        <v>58500</v>
      </c>
      <c r="O21" s="39">
        <f t="shared" si="2"/>
        <v>4.51</v>
      </c>
      <c r="P21" s="40"/>
      <c r="Q21" s="40"/>
      <c r="R21" s="40"/>
      <c r="S21" s="40"/>
      <c r="T21" s="40"/>
      <c r="V21" s="56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ht="21" customHeight="1" outlineLevel="2" spans="2:40">
      <c r="B22" s="20">
        <v>16</v>
      </c>
      <c r="C22" s="21" t="s">
        <v>193</v>
      </c>
      <c r="D22" s="21">
        <v>14030206</v>
      </c>
      <c r="E22" s="22" t="s">
        <v>40</v>
      </c>
      <c r="F22" s="20" t="s">
        <v>38</v>
      </c>
      <c r="G22" s="20" t="s">
        <v>41</v>
      </c>
      <c r="H22" s="20" t="s">
        <v>223</v>
      </c>
      <c r="I22" s="38">
        <v>1.61</v>
      </c>
      <c r="J22" s="38">
        <v>7529.98</v>
      </c>
      <c r="K22" s="38">
        <v>12123.27</v>
      </c>
      <c r="L22" s="38">
        <f t="shared" si="3"/>
        <v>1.6</v>
      </c>
      <c r="M22" s="38">
        <f>VLOOKUP($E22,'材料采购入库明细 汇总表（答案）'!$J$3:$Q$29,4,0)</f>
        <v>15000</v>
      </c>
      <c r="N22" s="38">
        <f>VLOOKUP($E22,'材料采购入库明细 汇总表（答案）'!$J$3:$Q$29,8,0)</f>
        <v>24000</v>
      </c>
      <c r="O22" s="39">
        <f t="shared" si="2"/>
        <v>1.6</v>
      </c>
      <c r="P22" s="40"/>
      <c r="Q22" s="40"/>
      <c r="R22" s="40"/>
      <c r="S22" s="40"/>
      <c r="T22" s="40"/>
      <c r="V22" s="56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ht="21" customHeight="1" outlineLevel="2" spans="2:40">
      <c r="B23" s="20">
        <v>17</v>
      </c>
      <c r="C23" s="21" t="s">
        <v>193</v>
      </c>
      <c r="D23" s="21">
        <v>14030213</v>
      </c>
      <c r="E23" s="22" t="s">
        <v>46</v>
      </c>
      <c r="F23" s="20" t="s">
        <v>46</v>
      </c>
      <c r="G23" s="20" t="s">
        <v>41</v>
      </c>
      <c r="H23" s="20" t="s">
        <v>223</v>
      </c>
      <c r="I23" s="38">
        <v>1.79</v>
      </c>
      <c r="J23" s="38">
        <v>96768.26</v>
      </c>
      <c r="K23" s="38">
        <v>173215.19</v>
      </c>
      <c r="L23" s="38">
        <f t="shared" si="3"/>
        <v>1.8</v>
      </c>
      <c r="M23" s="38">
        <f>VLOOKUP($E23,'材料采购入库明细 汇总表（答案）'!$J$3:$Q$29,4,0)</f>
        <v>6500</v>
      </c>
      <c r="N23" s="38">
        <f>VLOOKUP($E23,'材料采购入库明细 汇总表（答案）'!$J$3:$Q$29,8,0)</f>
        <v>11700</v>
      </c>
      <c r="O23" s="39">
        <f t="shared" si="2"/>
        <v>1.79</v>
      </c>
      <c r="P23" s="40"/>
      <c r="Q23" s="40"/>
      <c r="R23" s="40"/>
      <c r="S23" s="40"/>
      <c r="T23" s="40"/>
      <c r="V23" s="56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ht="21" customHeight="1" outlineLevel="2" spans="2:40">
      <c r="B24" s="20">
        <v>18</v>
      </c>
      <c r="C24" s="21" t="s">
        <v>193</v>
      </c>
      <c r="D24" s="21">
        <v>14030215</v>
      </c>
      <c r="E24" s="22" t="s">
        <v>49</v>
      </c>
      <c r="F24" s="20" t="s">
        <v>50</v>
      </c>
      <c r="G24" s="20" t="s">
        <v>41</v>
      </c>
      <c r="H24" s="20" t="s">
        <v>223</v>
      </c>
      <c r="I24" s="38">
        <v>6.69</v>
      </c>
      <c r="J24" s="38">
        <v>439736.86</v>
      </c>
      <c r="K24" s="38">
        <v>2941839.59</v>
      </c>
      <c r="L24" s="38">
        <f t="shared" si="3"/>
        <v>6.7</v>
      </c>
      <c r="M24" s="38">
        <f>VLOOKUP($E24,'材料采购入库明细 汇总表（答案）'!$J$3:$Q$29,4,0)</f>
        <v>5000</v>
      </c>
      <c r="N24" s="38">
        <f>VLOOKUP($E24,'材料采购入库明细 汇总表（答案）'!$J$3:$Q$29,8,0)</f>
        <v>33500</v>
      </c>
      <c r="O24" s="39">
        <f t="shared" si="2"/>
        <v>6.69</v>
      </c>
      <c r="P24" s="40"/>
      <c r="Q24" s="40"/>
      <c r="R24" s="40"/>
      <c r="S24" s="40"/>
      <c r="T24" s="40"/>
      <c r="V24" s="56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ht="21" customHeight="1" outlineLevel="2" spans="2:40">
      <c r="B25" s="20">
        <v>19</v>
      </c>
      <c r="C25" s="21" t="s">
        <v>193</v>
      </c>
      <c r="D25" s="21">
        <v>14030216</v>
      </c>
      <c r="E25" s="22" t="s">
        <v>134</v>
      </c>
      <c r="F25" s="23" t="s">
        <v>135</v>
      </c>
      <c r="G25" s="20" t="s">
        <v>41</v>
      </c>
      <c r="H25" s="20" t="s">
        <v>197</v>
      </c>
      <c r="I25" s="38">
        <v>0.05</v>
      </c>
      <c r="J25" s="38">
        <v>993604.8</v>
      </c>
      <c r="K25" s="38">
        <v>49680.24</v>
      </c>
      <c r="L25" s="38">
        <f t="shared" si="3"/>
        <v>0.05</v>
      </c>
      <c r="M25" s="38">
        <f>VLOOKUP($E25,'材料采购入库明细 汇总表（答案）'!$J$3:$Q$29,4,0)</f>
        <v>50000</v>
      </c>
      <c r="N25" s="38">
        <f>VLOOKUP($E25,'材料采购入库明细 汇总表（答案）'!$J$3:$Q$29,8,0)</f>
        <v>2500</v>
      </c>
      <c r="O25" s="39">
        <f t="shared" si="2"/>
        <v>0.05</v>
      </c>
      <c r="P25" s="40"/>
      <c r="Q25" s="40"/>
      <c r="R25" s="40"/>
      <c r="S25" s="40"/>
      <c r="T25" s="40"/>
      <c r="V25" s="56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ht="21" customHeight="1" outlineLevel="2" spans="2:40">
      <c r="B26" s="20">
        <v>20</v>
      </c>
      <c r="C26" s="21" t="s">
        <v>193</v>
      </c>
      <c r="D26" s="21">
        <v>14030217</v>
      </c>
      <c r="E26" s="22" t="s">
        <v>224</v>
      </c>
      <c r="F26" s="20" t="s">
        <v>225</v>
      </c>
      <c r="G26" s="20" t="s">
        <v>39</v>
      </c>
      <c r="H26" s="20" t="s">
        <v>223</v>
      </c>
      <c r="I26" s="38">
        <v>4.15</v>
      </c>
      <c r="J26" s="38">
        <v>92563.4</v>
      </c>
      <c r="K26" s="38">
        <v>384138.11</v>
      </c>
      <c r="L26" s="40"/>
      <c r="M26" s="40"/>
      <c r="N26" s="40"/>
      <c r="O26" s="39">
        <f t="shared" si="2"/>
        <v>4.15</v>
      </c>
      <c r="P26" s="40"/>
      <c r="Q26" s="40"/>
      <c r="R26" s="40"/>
      <c r="S26" s="40"/>
      <c r="T26" s="40"/>
      <c r="V26" s="56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ht="21" customHeight="1" outlineLevel="2" spans="2:40">
      <c r="B27" s="20">
        <v>21</v>
      </c>
      <c r="C27" s="21" t="s">
        <v>193</v>
      </c>
      <c r="D27" s="21">
        <v>14030218</v>
      </c>
      <c r="E27" s="22" t="s">
        <v>226</v>
      </c>
      <c r="F27" s="20" t="s">
        <v>225</v>
      </c>
      <c r="G27" s="20" t="s">
        <v>41</v>
      </c>
      <c r="H27" s="20" t="s">
        <v>223</v>
      </c>
      <c r="I27" s="38">
        <v>1.46</v>
      </c>
      <c r="J27" s="38">
        <v>9245.63</v>
      </c>
      <c r="K27" s="38">
        <v>13498.62</v>
      </c>
      <c r="L27" s="40"/>
      <c r="M27" s="40"/>
      <c r="N27" s="40"/>
      <c r="O27" s="39">
        <f t="shared" si="2"/>
        <v>1.46</v>
      </c>
      <c r="P27" s="40"/>
      <c r="Q27" s="40"/>
      <c r="R27" s="40"/>
      <c r="S27" s="40"/>
      <c r="T27" s="40"/>
      <c r="V27" s="56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ht="21" customHeight="1" outlineLevel="2" spans="2:40">
      <c r="B28" s="20">
        <v>22</v>
      </c>
      <c r="C28" s="21" t="s">
        <v>193</v>
      </c>
      <c r="D28" s="21">
        <v>14030219</v>
      </c>
      <c r="E28" s="22" t="s">
        <v>227</v>
      </c>
      <c r="F28" s="20" t="s">
        <v>228</v>
      </c>
      <c r="G28" s="20" t="s">
        <v>39</v>
      </c>
      <c r="H28" s="20" t="s">
        <v>223</v>
      </c>
      <c r="I28" s="38">
        <v>4.15</v>
      </c>
      <c r="J28" s="38">
        <v>22082.76</v>
      </c>
      <c r="K28" s="38">
        <v>91643.45</v>
      </c>
      <c r="L28" s="40"/>
      <c r="M28" s="40"/>
      <c r="N28" s="40"/>
      <c r="O28" s="39">
        <f t="shared" si="2"/>
        <v>4.15</v>
      </c>
      <c r="P28" s="40"/>
      <c r="Q28" s="40"/>
      <c r="R28" s="40"/>
      <c r="S28" s="40"/>
      <c r="T28" s="40"/>
      <c r="V28" s="56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ht="21" customHeight="1" outlineLevel="2" spans="2:40">
      <c r="B29" s="20">
        <v>23</v>
      </c>
      <c r="C29" s="21" t="s">
        <v>193</v>
      </c>
      <c r="D29" s="21">
        <v>14030220</v>
      </c>
      <c r="E29" s="22" t="s">
        <v>229</v>
      </c>
      <c r="F29" s="20" t="s">
        <v>228</v>
      </c>
      <c r="G29" s="20" t="s">
        <v>41</v>
      </c>
      <c r="H29" s="20" t="s">
        <v>223</v>
      </c>
      <c r="I29" s="38">
        <v>1.46</v>
      </c>
      <c r="J29" s="38">
        <v>31842.45</v>
      </c>
      <c r="K29" s="38">
        <v>46489.98</v>
      </c>
      <c r="L29" s="40"/>
      <c r="M29" s="40"/>
      <c r="N29" s="40"/>
      <c r="O29" s="39">
        <f t="shared" si="2"/>
        <v>1.46</v>
      </c>
      <c r="P29" s="40"/>
      <c r="Q29" s="40"/>
      <c r="R29" s="40"/>
      <c r="S29" s="40"/>
      <c r="T29" s="40"/>
      <c r="V29" s="56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ht="21.95" customHeight="1" outlineLevel="1" spans="2:40">
      <c r="B30" s="24"/>
      <c r="C30" s="25" t="s">
        <v>201</v>
      </c>
      <c r="D30" s="25"/>
      <c r="E30" s="26"/>
      <c r="F30" s="24"/>
      <c r="G30" s="24"/>
      <c r="H30" s="24"/>
      <c r="I30" s="41"/>
      <c r="J30" s="41">
        <f>SUBTOTAL(9,J15:J29)</f>
        <v>2509437.59</v>
      </c>
      <c r="K30" s="41">
        <f>SUBTOTAL(9,K15:K29)</f>
        <v>5867536.71</v>
      </c>
      <c r="L30" s="42"/>
      <c r="M30" s="42">
        <f>SUBTOTAL(9,M15:M29)</f>
        <v>205000</v>
      </c>
      <c r="N30" s="42">
        <f>SUBTOTAL(9,N15:N29)</f>
        <v>329349.32</v>
      </c>
      <c r="O30" s="43"/>
      <c r="P30" s="42">
        <f>SUBTOTAL(9,P15:P29)</f>
        <v>0</v>
      </c>
      <c r="Q30" s="42">
        <f>SUBTOTAL(9,Q15:Q29)</f>
        <v>0</v>
      </c>
      <c r="R30" s="42"/>
      <c r="S30" s="42">
        <f>SUBTOTAL(9,S15:S29)</f>
        <v>0</v>
      </c>
      <c r="T30" s="42">
        <f>SUBTOTAL(9,T15:T29)</f>
        <v>0</v>
      </c>
      <c r="V30" s="56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ht="21" customHeight="1" outlineLevel="2" spans="2:40">
      <c r="B31" s="20">
        <v>24</v>
      </c>
      <c r="C31" s="21" t="s">
        <v>230</v>
      </c>
      <c r="D31" s="21">
        <v>14110101</v>
      </c>
      <c r="E31" s="22" t="s">
        <v>114</v>
      </c>
      <c r="F31" s="20" t="s">
        <v>115</v>
      </c>
      <c r="G31" s="20" t="s">
        <v>116</v>
      </c>
      <c r="H31" s="20" t="s">
        <v>203</v>
      </c>
      <c r="I31" s="38">
        <v>4.57</v>
      </c>
      <c r="J31" s="38">
        <v>2447</v>
      </c>
      <c r="K31" s="38">
        <v>11182.79</v>
      </c>
      <c r="L31" s="38">
        <f>N31/M31</f>
        <v>4.5</v>
      </c>
      <c r="M31" s="38">
        <f>VLOOKUP($E31,'材料采购入库明细 汇总表（答案）'!$J$3:$Q$29,4,0)</f>
        <v>100</v>
      </c>
      <c r="N31" s="38">
        <f>VLOOKUP($E31,'材料采购入库明细 汇总表（答案）'!$J$3:$Q$29,8,0)</f>
        <v>450</v>
      </c>
      <c r="O31" s="39">
        <f t="shared" ref="O31:O37" si="4">ROUND(($N31+$K31)/($M31+$J31),2)</f>
        <v>4.57</v>
      </c>
      <c r="P31" s="40"/>
      <c r="Q31" s="40"/>
      <c r="R31" s="40"/>
      <c r="S31" s="40"/>
      <c r="T31" s="40"/>
      <c r="V31" s="56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ht="21" customHeight="1" outlineLevel="2" spans="2:40">
      <c r="B32" s="20">
        <v>25</v>
      </c>
      <c r="C32" s="21" t="s">
        <v>230</v>
      </c>
      <c r="D32" s="21">
        <v>14110102</v>
      </c>
      <c r="E32" s="22" t="s">
        <v>117</v>
      </c>
      <c r="F32" s="20" t="s">
        <v>118</v>
      </c>
      <c r="G32" s="20" t="s">
        <v>116</v>
      </c>
      <c r="H32" s="20" t="s">
        <v>203</v>
      </c>
      <c r="I32" s="38">
        <v>3.56</v>
      </c>
      <c r="J32" s="38">
        <v>15688</v>
      </c>
      <c r="K32" s="38">
        <v>55849.28</v>
      </c>
      <c r="L32" s="38">
        <f t="shared" ref="L32:L37" si="5">N32/M32</f>
        <v>3.5</v>
      </c>
      <c r="M32" s="38">
        <f>VLOOKUP($E32,'材料采购入库明细 汇总表（答案）'!$J$3:$Q$29,4,0)</f>
        <v>100</v>
      </c>
      <c r="N32" s="38">
        <f>VLOOKUP($E32,'材料采购入库明细 汇总表（答案）'!$J$3:$Q$29,8,0)</f>
        <v>350</v>
      </c>
      <c r="O32" s="39">
        <f t="shared" si="4"/>
        <v>3.56</v>
      </c>
      <c r="P32" s="40"/>
      <c r="Q32" s="40"/>
      <c r="R32" s="40"/>
      <c r="S32" s="40"/>
      <c r="T32" s="40"/>
      <c r="V32" s="56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ht="21" customHeight="1" outlineLevel="2" spans="2:40">
      <c r="B33" s="20">
        <v>26</v>
      </c>
      <c r="C33" s="21" t="s">
        <v>230</v>
      </c>
      <c r="D33" s="21">
        <v>14110103</v>
      </c>
      <c r="E33" s="22" t="s">
        <v>119</v>
      </c>
      <c r="F33" s="20" t="s">
        <v>120</v>
      </c>
      <c r="G33" s="20" t="s">
        <v>41</v>
      </c>
      <c r="H33" s="20" t="s">
        <v>203</v>
      </c>
      <c r="I33" s="38">
        <v>1.22</v>
      </c>
      <c r="J33" s="38">
        <v>22818</v>
      </c>
      <c r="K33" s="38">
        <v>27837.96</v>
      </c>
      <c r="L33" s="38">
        <f t="shared" si="5"/>
        <v>1.2</v>
      </c>
      <c r="M33" s="38">
        <f>VLOOKUP($E33,'材料采购入库明细 汇总表（答案）'!$J$3:$Q$29,4,0)</f>
        <v>1500</v>
      </c>
      <c r="N33" s="38">
        <f>VLOOKUP($E33,'材料采购入库明细 汇总表（答案）'!$J$3:$Q$29,8,0)</f>
        <v>1800</v>
      </c>
      <c r="O33" s="39">
        <f t="shared" si="4"/>
        <v>1.22</v>
      </c>
      <c r="P33" s="40"/>
      <c r="Q33" s="40"/>
      <c r="R33" s="40"/>
      <c r="S33" s="40"/>
      <c r="T33" s="40"/>
      <c r="V33" s="56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ht="21" customHeight="1" outlineLevel="2" spans="2:40">
      <c r="B34" s="20">
        <v>27</v>
      </c>
      <c r="C34" s="21" t="s">
        <v>230</v>
      </c>
      <c r="D34" s="21">
        <v>14110104</v>
      </c>
      <c r="E34" s="22" t="s">
        <v>121</v>
      </c>
      <c r="F34" s="20" t="s">
        <v>122</v>
      </c>
      <c r="G34" s="20" t="s">
        <v>41</v>
      </c>
      <c r="H34" s="20" t="s">
        <v>203</v>
      </c>
      <c r="I34" s="38">
        <v>2.39</v>
      </c>
      <c r="J34" s="38">
        <v>17609</v>
      </c>
      <c r="K34" s="38">
        <v>42085.51</v>
      </c>
      <c r="L34" s="38">
        <f t="shared" si="5"/>
        <v>2.4</v>
      </c>
      <c r="M34" s="38">
        <f>VLOOKUP($E34,'材料采购入库明细 汇总表（答案）'!$J$3:$Q$29,4,0)</f>
        <v>24000</v>
      </c>
      <c r="N34" s="38">
        <f>VLOOKUP($E34,'材料采购入库明细 汇总表（答案）'!$J$3:$Q$29,8,0)</f>
        <v>57600</v>
      </c>
      <c r="O34" s="39">
        <f t="shared" si="4"/>
        <v>2.4</v>
      </c>
      <c r="P34" s="40"/>
      <c r="Q34" s="40"/>
      <c r="R34" s="40"/>
      <c r="S34" s="40"/>
      <c r="T34" s="40"/>
      <c r="V34" s="56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ht="21" customHeight="1" outlineLevel="2" spans="2:40">
      <c r="B35" s="20">
        <v>28</v>
      </c>
      <c r="C35" s="21" t="s">
        <v>230</v>
      </c>
      <c r="D35" s="21">
        <v>14110105</v>
      </c>
      <c r="E35" s="22" t="s">
        <v>231</v>
      </c>
      <c r="F35" s="20" t="s">
        <v>232</v>
      </c>
      <c r="G35" s="20" t="s">
        <v>125</v>
      </c>
      <c r="H35" s="20" t="s">
        <v>203</v>
      </c>
      <c r="I35" s="38">
        <v>0.15</v>
      </c>
      <c r="J35" s="38">
        <v>220321</v>
      </c>
      <c r="K35" s="38">
        <v>33048.15</v>
      </c>
      <c r="L35" s="38"/>
      <c r="M35" s="38"/>
      <c r="N35" s="38"/>
      <c r="O35" s="39"/>
      <c r="P35" s="40"/>
      <c r="Q35" s="40"/>
      <c r="R35" s="40"/>
      <c r="S35" s="40"/>
      <c r="T35" s="40"/>
      <c r="V35" s="56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ht="21" customHeight="1" outlineLevel="2" spans="2:40">
      <c r="B36" s="20">
        <v>29</v>
      </c>
      <c r="C36" s="21" t="s">
        <v>230</v>
      </c>
      <c r="D36" s="21">
        <v>14110106</v>
      </c>
      <c r="E36" s="22" t="s">
        <v>123</v>
      </c>
      <c r="F36" s="20" t="s">
        <v>124</v>
      </c>
      <c r="G36" s="20" t="s">
        <v>125</v>
      </c>
      <c r="H36" s="20" t="s">
        <v>203</v>
      </c>
      <c r="I36" s="38">
        <v>0.85</v>
      </c>
      <c r="J36" s="38">
        <v>485686</v>
      </c>
      <c r="K36" s="38">
        <v>412833.1</v>
      </c>
      <c r="L36" s="38">
        <f t="shared" si="5"/>
        <v>0.85</v>
      </c>
      <c r="M36" s="38">
        <f>VLOOKUP($E36,'材料采购入库明细 汇总表（答案）'!$J$3:$Q$29,4,0)</f>
        <v>48000</v>
      </c>
      <c r="N36" s="38">
        <f>VLOOKUP($E36,'材料采购入库明细 汇总表（答案）'!$J$3:$Q$29,8,0)</f>
        <v>40800</v>
      </c>
      <c r="O36" s="39">
        <f t="shared" si="4"/>
        <v>0.85</v>
      </c>
      <c r="P36" s="40"/>
      <c r="Q36" s="40"/>
      <c r="R36" s="40"/>
      <c r="S36" s="40"/>
      <c r="T36" s="40"/>
      <c r="V36" s="56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ht="21" customHeight="1" outlineLevel="2" spans="2:40">
      <c r="B37" s="20">
        <v>30</v>
      </c>
      <c r="C37" s="21" t="s">
        <v>230</v>
      </c>
      <c r="D37" s="21">
        <v>14110107</v>
      </c>
      <c r="E37" s="22" t="s">
        <v>126</v>
      </c>
      <c r="F37" s="20" t="s">
        <v>127</v>
      </c>
      <c r="G37" s="20" t="s">
        <v>41</v>
      </c>
      <c r="H37" s="20" t="s">
        <v>203</v>
      </c>
      <c r="I37" s="38">
        <v>3</v>
      </c>
      <c r="J37" s="38">
        <v>811027</v>
      </c>
      <c r="K37" s="38">
        <v>2433081</v>
      </c>
      <c r="L37" s="38">
        <f t="shared" si="5"/>
        <v>3</v>
      </c>
      <c r="M37" s="38">
        <f>VLOOKUP($E37,'材料采购入库明细 汇总表（答案）'!$J$3:$Q$29,4,0)</f>
        <v>24000</v>
      </c>
      <c r="N37" s="38">
        <f>VLOOKUP($E37,'材料采购入库明细 汇总表（答案）'!$J$3:$Q$29,8,0)</f>
        <v>72000</v>
      </c>
      <c r="O37" s="39">
        <f t="shared" si="4"/>
        <v>3</v>
      </c>
      <c r="P37" s="40"/>
      <c r="Q37" s="40"/>
      <c r="R37" s="40"/>
      <c r="S37" s="40"/>
      <c r="T37" s="40"/>
      <c r="V37" s="56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ht="21.95" customHeight="1" outlineLevel="1" spans="2:40">
      <c r="B38" s="24"/>
      <c r="C38" s="25" t="s">
        <v>233</v>
      </c>
      <c r="D38" s="25"/>
      <c r="E38" s="26"/>
      <c r="F38" s="24"/>
      <c r="G38" s="24"/>
      <c r="H38" s="24"/>
      <c r="I38" s="41"/>
      <c r="J38" s="44">
        <f>SUBTOTAL(9,J31:J37)</f>
        <v>1575596</v>
      </c>
      <c r="K38" s="44">
        <f>SUBTOTAL(9,K31:K37)</f>
        <v>3015917.79</v>
      </c>
      <c r="L38" s="42"/>
      <c r="M38" s="42">
        <f>SUBTOTAL(9,M31:M37)</f>
        <v>97700</v>
      </c>
      <c r="N38" s="42">
        <f>SUBTOTAL(9,N31:N37)</f>
        <v>173000</v>
      </c>
      <c r="O38" s="43"/>
      <c r="P38" s="42">
        <f>SUBTOTAL(9,P31:P37)</f>
        <v>0</v>
      </c>
      <c r="Q38" s="42">
        <f>SUBTOTAL(9,Q31:Q37)</f>
        <v>0</v>
      </c>
      <c r="R38" s="42"/>
      <c r="S38" s="42">
        <f>SUBTOTAL(9,S31:S37)</f>
        <v>0</v>
      </c>
      <c r="T38" s="42">
        <f>SUBTOTAL(9,T31:T37)</f>
        <v>0</v>
      </c>
      <c r="V38" s="56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ht="21.95" customHeight="1" spans="2:40">
      <c r="B39" s="24"/>
      <c r="C39" s="25" t="s">
        <v>208</v>
      </c>
      <c r="D39" s="25"/>
      <c r="E39" s="26"/>
      <c r="F39" s="24"/>
      <c r="G39" s="24"/>
      <c r="H39" s="24"/>
      <c r="I39" s="41"/>
      <c r="J39" s="44">
        <f>SUBTOTAL(9,J2:J37)</f>
        <v>4937318.91</v>
      </c>
      <c r="K39" s="44">
        <f>SUBTOTAL(9,K2:K37)</f>
        <v>15308456.69</v>
      </c>
      <c r="L39" s="42"/>
      <c r="M39" s="42">
        <f>SUBTOTAL(9,M2:M37)</f>
        <v>738200</v>
      </c>
      <c r="N39" s="42">
        <f>SUBTOTAL(9,N2:N37)</f>
        <v>7349520</v>
      </c>
      <c r="O39" s="43"/>
      <c r="P39" s="42">
        <f>SUBTOTAL(9,P2:P37)</f>
        <v>0</v>
      </c>
      <c r="Q39" s="42">
        <f>SUBTOTAL(9,Q2:Q37)</f>
        <v>0</v>
      </c>
      <c r="R39" s="42"/>
      <c r="S39" s="42">
        <f>SUBTOTAL(9,S2:S37)</f>
        <v>0</v>
      </c>
      <c r="T39" s="42">
        <f>SUBTOTAL(9,T2:T37)</f>
        <v>0</v>
      </c>
      <c r="V39" s="56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="3" customFormat="1" ht="25.5" customHeight="1" spans="2:40">
      <c r="B40" s="28" t="s">
        <v>234</v>
      </c>
      <c r="C40" s="28"/>
      <c r="D40" s="28"/>
      <c r="E40" s="28"/>
      <c r="F40" s="28"/>
      <c r="G40" s="28"/>
      <c r="H40" s="28"/>
      <c r="I40" s="28"/>
      <c r="J40" s="45"/>
      <c r="K40" s="46"/>
      <c r="L40" s="47"/>
      <c r="M40" s="45"/>
      <c r="N40" s="47"/>
      <c r="O40" s="48"/>
      <c r="P40" s="28" t="s">
        <v>235</v>
      </c>
      <c r="Q40" s="47"/>
      <c r="R40" s="47"/>
      <c r="S40" s="28"/>
      <c r="T40" s="47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</row>
    <row r="41" ht="16.5" spans="2:20">
      <c r="B41" s="29"/>
      <c r="C41" s="29"/>
      <c r="D41" s="29"/>
      <c r="E41" s="29"/>
      <c r="F41" s="30"/>
      <c r="G41" s="30"/>
      <c r="H41" s="30"/>
      <c r="I41" s="49"/>
      <c r="J41" s="49"/>
      <c r="K41" s="49"/>
      <c r="L41" s="50"/>
      <c r="M41" s="50"/>
      <c r="N41" s="50"/>
      <c r="O41" s="51"/>
      <c r="P41" s="52"/>
      <c r="Q41" s="50"/>
      <c r="R41" s="50"/>
      <c r="S41" s="50"/>
      <c r="T41" s="50"/>
    </row>
    <row r="42" ht="16.5" spans="2:20">
      <c r="B42" s="29"/>
      <c r="C42" s="29"/>
      <c r="D42" s="29"/>
      <c r="E42" s="29"/>
      <c r="F42" s="30"/>
      <c r="G42" s="30"/>
      <c r="H42" s="30"/>
      <c r="I42" s="49"/>
      <c r="J42" s="49"/>
      <c r="K42" s="49"/>
      <c r="L42" s="50"/>
      <c r="M42" s="50"/>
      <c r="N42" s="50"/>
      <c r="O42" s="51"/>
      <c r="P42" s="52"/>
      <c r="Q42" s="50"/>
      <c r="R42" s="50"/>
      <c r="S42" s="50"/>
      <c r="T42" s="50"/>
    </row>
    <row r="44" ht="155.25" customHeight="1" spans="2:20">
      <c r="B44" s="31" t="s">
        <v>236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53"/>
      <c r="P44" s="31"/>
      <c r="Q44" s="31"/>
      <c r="R44" s="31"/>
      <c r="S44" s="31"/>
      <c r="T44" s="31"/>
    </row>
  </sheetData>
  <mergeCells count="17">
    <mergeCell ref="B1:T1"/>
    <mergeCell ref="B2:T2"/>
    <mergeCell ref="B3:E3"/>
    <mergeCell ref="S3:T3"/>
    <mergeCell ref="I4:K4"/>
    <mergeCell ref="L4:N4"/>
    <mergeCell ref="O4:Q4"/>
    <mergeCell ref="R4:T4"/>
    <mergeCell ref="B40:H40"/>
    <mergeCell ref="B44:T44"/>
    <mergeCell ref="B4:B5"/>
    <mergeCell ref="C4:C5"/>
    <mergeCell ref="D4:D5"/>
    <mergeCell ref="E4:E5"/>
    <mergeCell ref="F4:F5"/>
    <mergeCell ref="G4:G5"/>
    <mergeCell ref="H4:H5"/>
  </mergeCells>
  <pageMargins left="0.699305555555556" right="0.699305555555556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ITSK.com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采购入库单(资料表）</vt:lpstr>
      <vt:lpstr>材料采购入库明细 汇总表（作业）</vt:lpstr>
      <vt:lpstr>材料采购入库明细 汇总表（答案）</vt:lpstr>
      <vt:lpstr>材料收发存明细表（作业）</vt:lpstr>
      <vt:lpstr>材料收发存明细分类汇总表（答案）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唐春媚</dc:creator>
  <cp:lastModifiedBy>tangchunmei</cp:lastModifiedBy>
  <dcterms:created xsi:type="dcterms:W3CDTF">2021-10-27T08:49:00Z</dcterms:created>
  <dcterms:modified xsi:type="dcterms:W3CDTF">2022-02-25T07:00:28Z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0AD790A23AE34CD38721C3B9E9F159FE</vt:lpwstr>
  </property>
  <property fmtid="{D5CDD505-2E9C-101B-9397-08002B2CF9AE}" pid="3" name="KSOProductBuildVer">
    <vt:lpwstr>2052-11.1.0.11365</vt:lpwstr>
  </property>
</Properties>
</file>